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shu01\Downloads\eutool\"/>
    </mc:Choice>
  </mc:AlternateContent>
  <xr:revisionPtr revIDLastSave="0" documentId="13_ncr:1_{2FACD828-1132-44CA-977A-8C61500B90AD}" xr6:coauthVersionLast="36" xr6:coauthVersionMax="47" xr10:uidLastSave="{00000000-0000-0000-0000-000000000000}"/>
  <bookViews>
    <workbookView xWindow="-60" yWindow="-60" windowWidth="15480" windowHeight="11640" tabRatio="598" firstSheet="4" activeTab="4" xr2:uid="{00000000-000D-0000-FFFF-FFFF00000000}"/>
  </bookViews>
  <sheets>
    <sheet name="Reconciliation" sheetId="8" state="hidden" r:id="rId1"/>
    <sheet name="Extract from 2006 budget" sheetId="6" state="hidden" r:id="rId2"/>
    <sheet name="Summary" sheetId="10" state="hidden" r:id="rId3"/>
    <sheet name="Breakdown" sheetId="9" state="hidden" r:id="rId4"/>
    <sheet name="Proposed budget" sheetId="7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7" l="1"/>
  <c r="F40" i="7"/>
  <c r="F44" i="7"/>
  <c r="F45" i="7"/>
  <c r="F46" i="7"/>
  <c r="F37" i="7"/>
  <c r="F36" i="7"/>
  <c r="F33" i="7"/>
  <c r="F32" i="7"/>
  <c r="F47" i="7"/>
  <c r="F27" i="7"/>
  <c r="F28" i="7"/>
  <c r="F23" i="7"/>
  <c r="F24" i="7"/>
  <c r="F16" i="7"/>
  <c r="F17" i="7"/>
  <c r="F18" i="7"/>
  <c r="F19" i="7"/>
  <c r="F29" i="7"/>
  <c r="M78" i="9"/>
  <c r="M77" i="9"/>
  <c r="M148" i="9"/>
  <c r="M81" i="9"/>
  <c r="M171" i="9"/>
  <c r="G5" i="8"/>
  <c r="G14" i="8"/>
  <c r="H3" i="6"/>
  <c r="F4" i="6"/>
  <c r="H4" i="6"/>
  <c r="F5" i="6"/>
  <c r="H5" i="6"/>
  <c r="F6" i="6"/>
  <c r="H6" i="6"/>
  <c r="H7" i="6"/>
  <c r="H9" i="6"/>
  <c r="H1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58" i="6"/>
  <c r="F66" i="6"/>
  <c r="H66" i="6"/>
  <c r="F67" i="6"/>
  <c r="H67" i="6"/>
  <c r="F68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6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2" i="6"/>
  <c r="H123" i="6"/>
  <c r="F65" i="6"/>
  <c r="G19" i="8"/>
  <c r="M159" i="9"/>
  <c r="M147" i="9"/>
  <c r="M146" i="9"/>
  <c r="M137" i="9"/>
  <c r="M169" i="9"/>
  <c r="M38" i="9"/>
  <c r="M144" i="9"/>
  <c r="M142" i="9"/>
  <c r="M140" i="9"/>
  <c r="M151" i="9"/>
  <c r="M41" i="9"/>
  <c r="M37" i="9"/>
  <c r="M36" i="9"/>
  <c r="M138" i="9"/>
  <c r="M136" i="9"/>
  <c r="G24" i="8"/>
  <c r="H87" i="6"/>
  <c r="H85" i="6"/>
  <c r="F20" i="7"/>
  <c r="F25" i="7"/>
  <c r="F30" i="7"/>
  <c r="M22" i="9"/>
  <c r="M176" i="9"/>
  <c r="F34" i="7"/>
  <c r="F38" i="7"/>
  <c r="F42" i="7"/>
  <c r="H88" i="6"/>
  <c r="M16" i="9"/>
  <c r="M15" i="9"/>
  <c r="H8" i="6" l="1"/>
  <c r="G21" i="8"/>
  <c r="G26" i="8" s="1"/>
  <c r="F48" i="7"/>
  <c r="F51" i="7" l="1"/>
  <c r="F52" i="7" s="1"/>
  <c r="H12" i="6"/>
  <c r="H11" i="6"/>
  <c r="H129" i="6"/>
</calcChain>
</file>

<file path=xl/sharedStrings.xml><?xml version="1.0" encoding="utf-8"?>
<sst xmlns="http://schemas.openxmlformats.org/spreadsheetml/2006/main" count="738" uniqueCount="349">
  <si>
    <t>RECONCILIATION OF ECHO BUDGET WITH ORIGINAL BUDGET SUBMISSION TO DUBLIN</t>
  </si>
  <si>
    <t>Budget as sent to Dublin (Direct costs)</t>
  </si>
  <si>
    <t>EUR</t>
  </si>
  <si>
    <t>Exchange to UGX @ budget rate of 2,300</t>
  </si>
  <si>
    <t>UGX</t>
  </si>
  <si>
    <t xml:space="preserve">Less costs not allowed as direct costs per ECHO </t>
  </si>
  <si>
    <t>(to be included within the 7% admin)</t>
  </si>
  <si>
    <t>Programme advisor</t>
  </si>
  <si>
    <t>Advocacy advisor</t>
  </si>
  <si>
    <t>ACD-P</t>
  </si>
  <si>
    <t>Regional disaster advisor</t>
  </si>
  <si>
    <t>PM (now replaced by int staff in final budget)</t>
  </si>
  <si>
    <t>Add ;</t>
  </si>
  <si>
    <t xml:space="preserve">Training of hygiene committee members </t>
  </si>
  <si>
    <t>(not in original budget)</t>
  </si>
  <si>
    <t>Latrines (not in original budget)</t>
  </si>
  <si>
    <t>ECHO Budget</t>
  </si>
  <si>
    <t>ECHO Budget per ECHO sheet</t>
  </si>
  <si>
    <t>Difference</t>
  </si>
  <si>
    <t>Description</t>
  </si>
  <si>
    <t>Quantity</t>
  </si>
  <si>
    <t>Amount</t>
  </si>
  <si>
    <t>Times</t>
  </si>
  <si>
    <t>Amount Shs</t>
  </si>
  <si>
    <t>Euro as at date of proposal</t>
  </si>
  <si>
    <t xml:space="preserve">Rate = </t>
  </si>
  <si>
    <t>Admin Costs</t>
  </si>
  <si>
    <t>Staff</t>
  </si>
  <si>
    <t>Field Admin</t>
  </si>
  <si>
    <t>Office Cleaner</t>
  </si>
  <si>
    <t>Office Guards</t>
  </si>
  <si>
    <t>Other staff costs</t>
  </si>
  <si>
    <t>Workers Compensation</t>
  </si>
  <si>
    <t>Uniforms etc</t>
  </si>
  <si>
    <t>Medical</t>
  </si>
  <si>
    <t>Critical Illness</t>
  </si>
  <si>
    <t>Training</t>
  </si>
  <si>
    <t>Recruitment Costs</t>
  </si>
  <si>
    <t>Office - Pader TC</t>
  </si>
  <si>
    <t>General Office Stationary</t>
  </si>
  <si>
    <t>Bank Charges</t>
  </si>
  <si>
    <t>Telephone - Sat Phone</t>
  </si>
  <si>
    <t>Telephone - Mobile</t>
  </si>
  <si>
    <t>HF Base Radio - CODAN</t>
  </si>
  <si>
    <t>HF Base Radio - annual licence</t>
  </si>
  <si>
    <t>E-mail - Account Fees</t>
  </si>
  <si>
    <t>insurance</t>
  </si>
  <si>
    <t>Desktop Computer</t>
  </si>
  <si>
    <t>UPS</t>
  </si>
  <si>
    <t>Photocopier</t>
  </si>
  <si>
    <t>Rent</t>
  </si>
  <si>
    <t>Building Repairs</t>
  </si>
  <si>
    <t>General Maintenance</t>
  </si>
  <si>
    <t>UEB</t>
  </si>
  <si>
    <t>Water</t>
  </si>
  <si>
    <t>5 kVA Generator</t>
  </si>
  <si>
    <t>Fuel for Generator - 20 l / week</t>
  </si>
  <si>
    <t>Generator Service</t>
  </si>
  <si>
    <t>SMM</t>
  </si>
  <si>
    <t>Sundry</t>
  </si>
  <si>
    <t>Drivers</t>
  </si>
  <si>
    <t>Perdiems &amp; overnights - Local Staff</t>
  </si>
  <si>
    <t>Vehicles</t>
  </si>
  <si>
    <t>Vehicle Insurance</t>
  </si>
  <si>
    <t>Vehicle Taxes</t>
  </si>
  <si>
    <t>Purchase of CODAN Mobile HF</t>
  </si>
  <si>
    <t>Fuel - 400 l / month / vehicle</t>
  </si>
  <si>
    <t>Serviceing</t>
  </si>
  <si>
    <t>Direct Costs</t>
  </si>
  <si>
    <t>Project Manager</t>
  </si>
  <si>
    <t>Water Technician</t>
  </si>
  <si>
    <t>HIV Officer</t>
  </si>
  <si>
    <t>Camp Co-ordinators - 1 per Camp</t>
  </si>
  <si>
    <t>Distribution Volunteers - Camp 1**</t>
  </si>
  <si>
    <t>2 per1000hh</t>
  </si>
  <si>
    <t>Distribution Volunteers - Camp 2</t>
  </si>
  <si>
    <t>Distribution Volunteers - Camp 3</t>
  </si>
  <si>
    <t>Distribution voluntteers - Camp 4</t>
  </si>
  <si>
    <t>Distribution voluntteers - Camp 5</t>
  </si>
  <si>
    <t>Distribution voluntteers - Camp 6</t>
  </si>
  <si>
    <t>ACD - Programmes</t>
  </si>
  <si>
    <t>Emergency Manager</t>
  </si>
  <si>
    <t>Technical Co-ordinator</t>
  </si>
  <si>
    <t>Perdiems &amp; overnights - Support Staff</t>
  </si>
  <si>
    <t>Break tea - Support Staff</t>
  </si>
  <si>
    <t>Perdiems - Local Staff</t>
  </si>
  <si>
    <t>Workmen's compensation</t>
  </si>
  <si>
    <t>STAFF</t>
  </si>
  <si>
    <t>Result 1 - DDMC</t>
  </si>
  <si>
    <t>Stakeholder Workshop (incl 1 flight)</t>
  </si>
  <si>
    <t>Detailed Technical Review</t>
  </si>
  <si>
    <t>Result 2 - New Boreholes</t>
  </si>
  <si>
    <t>Tendering for BH Contract</t>
  </si>
  <si>
    <t>Drilling and Installing 5 Hand Pumps</t>
  </si>
  <si>
    <t>Drilling Production Standard BH</t>
  </si>
  <si>
    <t>Construct Pump House</t>
  </si>
  <si>
    <t>Transmission Main</t>
  </si>
  <si>
    <t>Construct Water Tank Stands</t>
  </si>
  <si>
    <t>Distribution Main</t>
  </si>
  <si>
    <t>Tap Stands</t>
  </si>
  <si>
    <t>Pump and Generator incl Installation</t>
  </si>
  <si>
    <t>O&amp;M Training</t>
  </si>
  <si>
    <t>Repairs</t>
  </si>
  <si>
    <t>Regional disaster preparedness advisor</t>
  </si>
  <si>
    <t>Result 3 - HIV Awareness</t>
  </si>
  <si>
    <t>Bill Boards</t>
  </si>
  <si>
    <t>Committee Building</t>
  </si>
  <si>
    <t>WAD Observations</t>
  </si>
  <si>
    <t>KAP Survery</t>
  </si>
  <si>
    <t>Result 4 - NFIs</t>
  </si>
  <si>
    <t>Tender for Supply &amp; Delivery</t>
  </si>
  <si>
    <t>Jerry Cans - 2 per HH</t>
  </si>
  <si>
    <t>Blankets - 1 per HH</t>
  </si>
  <si>
    <t>Mosquito Nets - 1 per HH</t>
  </si>
  <si>
    <t xml:space="preserve">Soap - 1.5 kg per HH x 12 Month </t>
  </si>
  <si>
    <t xml:space="preserve">Soap - 1.5 kg per HH x 9 Month </t>
  </si>
  <si>
    <t>Expatriate costs</t>
  </si>
  <si>
    <t>Emergency manager</t>
  </si>
  <si>
    <t>Total</t>
  </si>
  <si>
    <t xml:space="preserve">                                    EUROPEAN COMMISSION</t>
  </si>
  <si>
    <t xml:space="preserve">                                    DIRECTORATE-GENERAL FOR HUMANITARIAN AID - ECHO</t>
  </si>
  <si>
    <t xml:space="preserve">                                    GRANT AGREEMENT</t>
  </si>
  <si>
    <t>Name of the Humanitarian Organisation: Concern</t>
  </si>
  <si>
    <t xml:space="preserve">Title of the Operation: Amuria Water and Sanitation Rehabilitation Project </t>
  </si>
  <si>
    <t xml:space="preserve"> </t>
  </si>
  <si>
    <t>Grant agreement number:</t>
  </si>
  <si>
    <t>Initial budget   YES        Modified Budget                  Date:</t>
  </si>
  <si>
    <t>BUDGET SUMMARY and FINANCIAL PLAN</t>
  </si>
  <si>
    <t>A. ELIGIBLE EXPENDITURE</t>
  </si>
  <si>
    <t>B. FINANCIAL PLAN</t>
  </si>
  <si>
    <t>01. Goods &amp; services delivered to beneficiaries</t>
  </si>
  <si>
    <t>01.01. Food Security</t>
  </si>
  <si>
    <t xml:space="preserve"> * Total eligible costs: </t>
  </si>
  <si>
    <t>€</t>
  </si>
  <si>
    <t>01.02. Water and Sanitation</t>
  </si>
  <si>
    <t>01.03. Health</t>
  </si>
  <si>
    <t xml:space="preserve"> * Maximum  EC contribution : </t>
  </si>
  <si>
    <t>01.04. Nutrition</t>
  </si>
  <si>
    <t xml:space="preserve">    Percentage of total eligible costs</t>
  </si>
  <si>
    <t>%</t>
  </si>
  <si>
    <t>01.05. Shelter</t>
  </si>
  <si>
    <t xml:space="preserve">    Corresponding amount</t>
  </si>
  <si>
    <t xml:space="preserve">01.06. Non food items </t>
  </si>
  <si>
    <t>01.07. Rehabilitation/continuum</t>
  </si>
  <si>
    <t xml:space="preserve"> * Contribution Organisation : </t>
  </si>
  <si>
    <t>01.08. Disaster preparedness and mitigation</t>
  </si>
  <si>
    <t>01.09. Special mandates</t>
  </si>
  <si>
    <t xml:space="preserve"> * Contributions by other donors :</t>
  </si>
  <si>
    <t>01.10. Specific actions</t>
  </si>
  <si>
    <t xml:space="preserve">     Percentage of total eligible costs</t>
  </si>
  <si>
    <t>01.11. De-mining and awareness</t>
  </si>
  <si>
    <t>01.12. International transport</t>
  </si>
  <si>
    <t xml:space="preserve"> * Pre-financing payment : </t>
  </si>
  <si>
    <t>01.13. Personnel</t>
  </si>
  <si>
    <t xml:space="preserve">    Percentage of EC contribution</t>
  </si>
  <si>
    <t>02. Support costs</t>
  </si>
  <si>
    <t>02.01. Personnel</t>
  </si>
  <si>
    <t>02.02. Local logistic costs</t>
  </si>
  <si>
    <t>02.03. Durable equipment</t>
  </si>
  <si>
    <t>02.04. Security</t>
  </si>
  <si>
    <t>02.05. Feasibility, needs assessment and other studies</t>
  </si>
  <si>
    <t>02.06. Specialised services</t>
  </si>
  <si>
    <t>02.07. Insurance costs</t>
  </si>
  <si>
    <t>02.08. Visibility and communication programmes</t>
  </si>
  <si>
    <t>02.09. Others: as specified in the proposal</t>
  </si>
  <si>
    <t xml:space="preserve">            Subtotal: direct costs</t>
  </si>
  <si>
    <t xml:space="preserve">03. Indirect costs </t>
  </si>
  <si>
    <t>04. Reserve (pro memoria)</t>
  </si>
  <si>
    <t xml:space="preserve">           Total Eligible Costs :</t>
  </si>
  <si>
    <t>EUROPEAN COMMISSION</t>
  </si>
  <si>
    <t>DIRECTORATE- GENERAL FOR HUMANITARIAN  AID - ECHO</t>
  </si>
  <si>
    <t>GRANT AGREEMENT</t>
  </si>
  <si>
    <t>Humanitarian Organisation:</t>
  </si>
  <si>
    <t>Title of the Operation:</t>
  </si>
  <si>
    <t>Grant agreement number :</t>
  </si>
  <si>
    <t>INITIAL BUDGET BREAKDOWN</t>
  </si>
  <si>
    <t xml:space="preserve">Total estimated budget </t>
  </si>
  <si>
    <t>Total direct costs of the Operation</t>
  </si>
  <si>
    <t>Maximum EC contribution</t>
  </si>
  <si>
    <t>Percentage of total eligible costs</t>
  </si>
  <si>
    <t>Code</t>
  </si>
  <si>
    <t>Heading</t>
  </si>
  <si>
    <t>Initial</t>
  </si>
  <si>
    <t>01</t>
  </si>
  <si>
    <t>Goods &amp; services delivered to the beneficiaries</t>
  </si>
  <si>
    <t>01.</t>
  </si>
  <si>
    <t>Food Security</t>
  </si>
  <si>
    <t>Basic food security</t>
  </si>
  <si>
    <t>02.</t>
  </si>
  <si>
    <t>Other food distribution</t>
  </si>
  <si>
    <t>03.</t>
  </si>
  <si>
    <t>Food for work</t>
  </si>
  <si>
    <t>04.</t>
  </si>
  <si>
    <t>School feeding</t>
  </si>
  <si>
    <t>05.</t>
  </si>
  <si>
    <t>Public Canteens</t>
  </si>
  <si>
    <t>06.</t>
  </si>
  <si>
    <t>Agricultural activities</t>
  </si>
  <si>
    <t>07.</t>
  </si>
  <si>
    <t>Livestock</t>
  </si>
  <si>
    <t>08.</t>
  </si>
  <si>
    <t>Fisheries</t>
  </si>
  <si>
    <t>80.</t>
  </si>
  <si>
    <t>Training, local capacity building</t>
  </si>
  <si>
    <t>99.</t>
  </si>
  <si>
    <t>Other food and security</t>
  </si>
  <si>
    <t>Water and Sanitation</t>
  </si>
  <si>
    <t>Waste disposal and latrines</t>
  </si>
  <si>
    <t>Rural water sources</t>
  </si>
  <si>
    <t>Urban and municipal supply system</t>
  </si>
  <si>
    <t>Water treatment</t>
  </si>
  <si>
    <t>Other water and sanitation</t>
  </si>
  <si>
    <t>Health</t>
  </si>
  <si>
    <t>Primary health care</t>
  </si>
  <si>
    <t>Secondary health care</t>
  </si>
  <si>
    <t>General health care : primary and secondary</t>
  </si>
  <si>
    <t>Emergency health care</t>
  </si>
  <si>
    <t>Epidemics</t>
  </si>
  <si>
    <t>Drugs supply</t>
  </si>
  <si>
    <t>Routine vaccination</t>
  </si>
  <si>
    <t>Support of specialised institutions</t>
  </si>
  <si>
    <t>09.</t>
  </si>
  <si>
    <t>Disabled population</t>
  </si>
  <si>
    <t>10.</t>
  </si>
  <si>
    <t>Health education and training</t>
  </si>
  <si>
    <t>11.</t>
  </si>
  <si>
    <t>Family planning</t>
  </si>
  <si>
    <t>12.</t>
  </si>
  <si>
    <t>AIDS and STD</t>
  </si>
  <si>
    <t>13.</t>
  </si>
  <si>
    <t>Targeted control of endemic diseases</t>
  </si>
  <si>
    <t>14.</t>
  </si>
  <si>
    <t>Psychosocial</t>
  </si>
  <si>
    <t>15.</t>
  </si>
  <si>
    <t>Rehabilitation of medical facilities</t>
  </si>
  <si>
    <t>Other health</t>
  </si>
  <si>
    <t>Nutrition</t>
  </si>
  <si>
    <t>Therapeutic feeding</t>
  </si>
  <si>
    <t>Supplementary feeding</t>
  </si>
  <si>
    <t>Supplementary and Therapeutic feeding</t>
  </si>
  <si>
    <t>Nutritional education</t>
  </si>
  <si>
    <t>Surveys and monitoring</t>
  </si>
  <si>
    <t>Other nutrition</t>
  </si>
  <si>
    <t>Shelter</t>
  </si>
  <si>
    <t>01.05</t>
  </si>
  <si>
    <t>Emergency shelter</t>
  </si>
  <si>
    <t>Post emergency/semi-permanent shelter</t>
  </si>
  <si>
    <t>Other shelter</t>
  </si>
  <si>
    <t>Non food items</t>
  </si>
  <si>
    <t>01.06.</t>
  </si>
  <si>
    <t>Domestic items</t>
  </si>
  <si>
    <t>01.06</t>
  </si>
  <si>
    <t>Heating and cooking fuel</t>
  </si>
  <si>
    <t>Survival items</t>
  </si>
  <si>
    <t>Hygiene items</t>
  </si>
  <si>
    <t>Educational items</t>
  </si>
  <si>
    <t>Resettlement items</t>
  </si>
  <si>
    <t>Other non food items</t>
  </si>
  <si>
    <t>Rehabilitation/continuum</t>
  </si>
  <si>
    <t>Permanent shelter</t>
  </si>
  <si>
    <t>Educational facilities</t>
  </si>
  <si>
    <t>Social services</t>
  </si>
  <si>
    <t>Self-sufficiency</t>
  </si>
  <si>
    <t>Local capacity building/training</t>
  </si>
  <si>
    <t>Other rehabilitation</t>
  </si>
  <si>
    <t>01.08.</t>
  </si>
  <si>
    <t>Disaster preparedness and mitigation</t>
  </si>
  <si>
    <t>Infrastructure support</t>
  </si>
  <si>
    <t>Advocacy and public awareness raising</t>
  </si>
  <si>
    <t>Mitigation works</t>
  </si>
  <si>
    <t>Mapping and data computerization</t>
  </si>
  <si>
    <t>Education</t>
  </si>
  <si>
    <t>Early warning systems</t>
  </si>
  <si>
    <t>07;</t>
  </si>
  <si>
    <t>Research and dissemination</t>
  </si>
  <si>
    <t>Facilitation of co-ordination</t>
  </si>
  <si>
    <t>Institutional strengthening</t>
  </si>
  <si>
    <t>Other DIPECHO</t>
  </si>
  <si>
    <t>Special mandates</t>
  </si>
  <si>
    <t>Protection</t>
  </si>
  <si>
    <t>Info management and dissemination</t>
  </si>
  <si>
    <t>Family reunification/tracing</t>
  </si>
  <si>
    <t>Care and maintenance</t>
  </si>
  <si>
    <t>Facilitation of return</t>
  </si>
  <si>
    <t>Other special mandates</t>
  </si>
  <si>
    <t>Specific actions</t>
  </si>
  <si>
    <t>Logistics</t>
  </si>
  <si>
    <t>Security and protection</t>
  </si>
  <si>
    <t>Emergency rehabilitation infrastructure</t>
  </si>
  <si>
    <t>Capacity building (NGOs and other humanitarian actors)</t>
  </si>
  <si>
    <t>Other specific actions</t>
  </si>
  <si>
    <t>De-mining and awareness</t>
  </si>
  <si>
    <t>De-mining</t>
  </si>
  <si>
    <t>Awareness</t>
  </si>
  <si>
    <t>Other de-mining</t>
  </si>
  <si>
    <t>International transport</t>
  </si>
  <si>
    <t>Maritime</t>
  </si>
  <si>
    <t>Overland</t>
  </si>
  <si>
    <t>Air</t>
  </si>
  <si>
    <t>Personnel</t>
  </si>
  <si>
    <t>Expatriate staff</t>
  </si>
  <si>
    <t>Local staff</t>
  </si>
  <si>
    <t>Support costs</t>
  </si>
  <si>
    <t>02</t>
  </si>
  <si>
    <t>Local logistic costs</t>
  </si>
  <si>
    <t>Office expenses</t>
  </si>
  <si>
    <t>Office consumable and supplies</t>
  </si>
  <si>
    <t>Local contracted transport</t>
  </si>
  <si>
    <t>Distribution, storage and daily labour</t>
  </si>
  <si>
    <t>Running costs</t>
  </si>
  <si>
    <t>Other</t>
  </si>
  <si>
    <t>Durable equipment</t>
  </si>
  <si>
    <t>Communication</t>
  </si>
  <si>
    <t>03</t>
  </si>
  <si>
    <t>Security</t>
  </si>
  <si>
    <t xml:space="preserve">Feasibility, need assessment </t>
  </si>
  <si>
    <t>and other studies</t>
  </si>
  <si>
    <t>Specialised services</t>
  </si>
  <si>
    <t>External quality and quantity controls</t>
  </si>
  <si>
    <t>External evaluation</t>
  </si>
  <si>
    <t>External audit</t>
  </si>
  <si>
    <t>Insurance costs</t>
  </si>
  <si>
    <t>Visibility</t>
  </si>
  <si>
    <t>and communication programmes</t>
  </si>
  <si>
    <t>Others to be specified in the proposal</t>
  </si>
  <si>
    <t>Indirect costs</t>
  </si>
  <si>
    <t>04</t>
  </si>
  <si>
    <t>Contingency reserve (pro memoria)</t>
  </si>
  <si>
    <t>PARTNERSHIP FOR SYUNIK-ENHANCED COMMUNITY- BASED SOCIAL SERVICES</t>
  </si>
  <si>
    <t>Organisation:</t>
  </si>
  <si>
    <t>Campaign name:</t>
  </si>
  <si>
    <t>Campaign duration:</t>
  </si>
  <si>
    <t>Description/ՆԿԱՐԱԳՐՈՒԹՅՈՒՆ</t>
  </si>
  <si>
    <t>Number/  ՔԱՆԱԿ</t>
  </si>
  <si>
    <t>Units
ՄԻԱՎՈՐ</t>
  </si>
  <si>
    <r>
      <t xml:space="preserve">Unit Cost </t>
    </r>
    <r>
      <rPr>
        <b/>
        <sz val="11"/>
        <color indexed="10"/>
        <rFont val="Arial"/>
        <family val="2"/>
        <charset val="238"/>
      </rPr>
      <t>(AMD)</t>
    </r>
    <r>
      <rPr>
        <b/>
        <sz val="11"/>
        <rFont val="Arial"/>
        <family val="2"/>
      </rPr>
      <t xml:space="preserve">
ՄԻԱՎՈՐԻ ԱՐԺԵՔԸ</t>
    </r>
  </si>
  <si>
    <r>
      <t xml:space="preserve">Total Cost </t>
    </r>
    <r>
      <rPr>
        <b/>
        <sz val="11"/>
        <color indexed="10"/>
        <rFont val="Arial"/>
        <family val="2"/>
        <charset val="238"/>
      </rPr>
      <t>(AMD</t>
    </r>
    <r>
      <rPr>
        <b/>
        <sz val="11"/>
        <rFont val="Arial"/>
        <family val="2"/>
      </rPr>
      <t>)
ԸՆԴՀԱՆՈՒՐ ԳՈՒՄԱՐԸ</t>
    </r>
  </si>
  <si>
    <t>1. Salary/ Աշխատավարձ</t>
  </si>
  <si>
    <t>sum/գումար</t>
  </si>
  <si>
    <t xml:space="preserve">2. Costs directly related to project implementation / Ծրագրի իրականացման հետ ուղղակի կապված ծախսեր </t>
  </si>
  <si>
    <t>2.1 Services/ ծառայություններა (Expert fees, consultancy, facilitation of seminars, round tables/ Փորձագիտական վճարներ, խորհրդատվություն, սեմինարների կազմակերպում, կլոր սեղաններ)</t>
  </si>
  <si>
    <t>2.2 Transportation/տրանսպորտ</t>
  </si>
  <si>
    <t>2.3 Communication, costs of media  materials and visibility/Հաղորդակցություն, մեդիա նյութերի ծախսեր և տեսանելիություն</t>
  </si>
  <si>
    <t>2.4 Costs related to meetings/հանդիպումների հետ կապված ծախսեր</t>
  </si>
  <si>
    <t>2.5 Other Specific costs directly related to project implementation/Այլ Հատուկ ծախսեր, որոնք անմիջականորեն կապված են ծրագրի իրականացման հետ</t>
  </si>
  <si>
    <t>3. Administrative expences (office rent, utility bills,) or costs not directly related to the project/Վարչական ծախսեր (գրասենյակի վարձավճար, կոմունալ վճարումներ) կամ ծախսեր, որոնք ուղղակիորեն կապված չեն ծրագրի հետ</t>
  </si>
  <si>
    <t>4. Bank Fees / Բանկային վճարներ</t>
  </si>
  <si>
    <t xml:space="preserve">TOTAL/ԸՆԴՀԱՆՈՒՐ: </t>
  </si>
  <si>
    <t>Comments
ՆԿԱՏԱՌՈՒՄՆԵՐ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</si>
</sst>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0"/>
      <color indexed="2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6"/>
      <name val="Arial Black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 Black"/>
      <family val="2"/>
    </font>
    <font>
      <i/>
      <sz val="10"/>
      <name val="Arial"/>
      <family val="2"/>
    </font>
    <font>
      <b/>
      <sz val="11"/>
      <name val="Arial"/>
      <family val="2"/>
      <charset val="238"/>
    </font>
    <font>
      <sz val="11"/>
      <name val="Sylfaen"/>
      <family val="1"/>
    </font>
    <font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/>
    <xf numFmtId="0" fontId="8" fillId="0" borderId="0" xfId="0" applyFont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0" fillId="2" borderId="0" xfId="0" applyFill="1"/>
    <xf numFmtId="3" fontId="2" fillId="2" borderId="0" xfId="0" applyNumberFormat="1" applyFont="1" applyFill="1"/>
    <xf numFmtId="3" fontId="0" fillId="2" borderId="0" xfId="0" applyNumberFormat="1" applyFill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11" fillId="0" borderId="0" xfId="0" applyFont="1"/>
    <xf numFmtId="3" fontId="10" fillId="2" borderId="0" xfId="0" applyNumberFormat="1" applyFont="1" applyFill="1"/>
    <xf numFmtId="3" fontId="7" fillId="0" borderId="0" xfId="0" applyNumberFormat="1" applyFont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7" xfId="0" applyNumberFormat="1" applyBorder="1"/>
    <xf numFmtId="49" fontId="0" fillId="0" borderId="0" xfId="0" applyNumberFormat="1"/>
    <xf numFmtId="0" fontId="12" fillId="0" borderId="0" xfId="0" applyFont="1"/>
    <xf numFmtId="0" fontId="1" fillId="0" borderId="0" xfId="0" applyFont="1"/>
    <xf numFmtId="0" fontId="5" fillId="0" borderId="8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3" borderId="6" xfId="0" applyFill="1" applyBorder="1" applyAlignment="1">
      <alignment horizontal="centerContinuous" vertical="center"/>
    </xf>
    <xf numFmtId="0" fontId="3" fillId="3" borderId="11" xfId="0" applyFont="1" applyFill="1" applyBorder="1" applyAlignment="1">
      <alignment horizontal="centerContinuous" vertical="center"/>
    </xf>
    <xf numFmtId="0" fontId="3" fillId="3" borderId="12" xfId="0" applyFont="1" applyFill="1" applyBorder="1"/>
    <xf numFmtId="0" fontId="6" fillId="4" borderId="7" xfId="0" applyFont="1" applyFill="1" applyBorder="1" applyAlignment="1">
      <alignment horizontal="left" vertical="center"/>
    </xf>
    <xf numFmtId="0" fontId="6" fillId="0" borderId="13" xfId="0" applyFont="1" applyBorder="1"/>
    <xf numFmtId="0" fontId="3" fillId="3" borderId="3" xfId="0" applyFont="1" applyFill="1" applyBorder="1" applyAlignment="1">
      <alignment horizontal="centerContinuous" vertical="center"/>
    </xf>
    <xf numFmtId="0" fontId="3" fillId="3" borderId="14" xfId="0" applyFont="1" applyFill="1" applyBorder="1"/>
    <xf numFmtId="0" fontId="2" fillId="0" borderId="3" xfId="0" applyFont="1" applyBorder="1"/>
    <xf numFmtId="0" fontId="3" fillId="0" borderId="15" xfId="0" applyFont="1" applyBorder="1"/>
    <xf numFmtId="0" fontId="3" fillId="0" borderId="1" xfId="0" applyFont="1" applyBorder="1"/>
    <xf numFmtId="0" fontId="7" fillId="0" borderId="16" xfId="0" applyFont="1" applyBorder="1" applyAlignment="1">
      <alignment horizontal="right" wrapText="1"/>
    </xf>
    <xf numFmtId="0" fontId="2" fillId="0" borderId="1" xfId="0" applyFont="1" applyBorder="1"/>
    <xf numFmtId="0" fontId="2" fillId="0" borderId="16" xfId="0" applyFont="1" applyBorder="1"/>
    <xf numFmtId="0" fontId="6" fillId="0" borderId="1" xfId="0" applyFont="1" applyBorder="1"/>
    <xf numFmtId="0" fontId="7" fillId="0" borderId="16" xfId="0" applyFont="1" applyBorder="1"/>
    <xf numFmtId="0" fontId="2" fillId="0" borderId="2" xfId="0" applyFont="1" applyBorder="1" applyAlignment="1">
      <alignment horizontal="left"/>
    </xf>
    <xf numFmtId="0" fontId="7" fillId="0" borderId="16" xfId="0" applyFont="1" applyBorder="1" applyAlignment="1">
      <alignment horizontal="right"/>
    </xf>
    <xf numFmtId="0" fontId="3" fillId="0" borderId="16" xfId="0" applyFont="1" applyBorder="1"/>
    <xf numFmtId="0" fontId="2" fillId="0" borderId="2" xfId="0" applyFont="1" applyBorder="1"/>
    <xf numFmtId="0" fontId="0" fillId="0" borderId="13" xfId="0" applyBorder="1"/>
    <xf numFmtId="0" fontId="3" fillId="0" borderId="2" xfId="0" applyFont="1" applyBorder="1"/>
    <xf numFmtId="0" fontId="0" fillId="0" borderId="16" xfId="0" applyBorder="1"/>
    <xf numFmtId="0" fontId="6" fillId="4" borderId="1" xfId="0" applyFont="1" applyFill="1" applyBorder="1" applyAlignment="1">
      <alignment horizontal="left"/>
    </xf>
    <xf numFmtId="0" fontId="2" fillId="0" borderId="17" xfId="0" applyFont="1" applyBorder="1"/>
    <xf numFmtId="0" fontId="0" fillId="0" borderId="2" xfId="0" applyBorder="1"/>
    <xf numFmtId="0" fontId="6" fillId="4" borderId="1" xfId="0" applyFont="1" applyFill="1" applyBorder="1" applyAlignment="1">
      <alignment horizontal="right"/>
    </xf>
    <xf numFmtId="0" fontId="13" fillId="0" borderId="16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4" borderId="21" xfId="0" applyFont="1" applyFill="1" applyBorder="1" applyAlignment="1">
      <alignment horizontal="right"/>
    </xf>
    <xf numFmtId="0" fontId="13" fillId="0" borderId="22" xfId="0" applyFont="1" applyBorder="1"/>
    <xf numFmtId="0" fontId="0" fillId="0" borderId="23" xfId="0" applyBorder="1"/>
    <xf numFmtId="0" fontId="0" fillId="0" borderId="24" xfId="0" applyBorder="1"/>
    <xf numFmtId="49" fontId="3" fillId="0" borderId="0" xfId="0" applyNumberFormat="1" applyFont="1"/>
    <xf numFmtId="0" fontId="14" fillId="0" borderId="0" xfId="0" applyFont="1"/>
    <xf numFmtId="49" fontId="4" fillId="0" borderId="0" xfId="0" applyNumberFormat="1" applyFont="1"/>
    <xf numFmtId="0" fontId="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left" indent="10"/>
    </xf>
    <xf numFmtId="49" fontId="15" fillId="0" borderId="0" xfId="0" applyNumberFormat="1" applyFont="1" applyAlignment="1">
      <alignment horizontal="centerContinuous" vertical="center"/>
    </xf>
    <xf numFmtId="49" fontId="15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49" fontId="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5" fillId="0" borderId="25" xfId="0" applyFont="1" applyBorder="1" applyAlignment="1">
      <alignment horizontal="centerContinuous"/>
    </xf>
    <xf numFmtId="49" fontId="15" fillId="0" borderId="0" xfId="0" applyNumberFormat="1" applyFont="1" applyAlignment="1">
      <alignment horizontal="left" vertical="top" indent="10"/>
    </xf>
    <xf numFmtId="49" fontId="15" fillId="0" borderId="0" xfId="0" applyNumberFormat="1" applyFont="1" applyAlignment="1">
      <alignment horizontal="left" indent="10"/>
    </xf>
    <xf numFmtId="49" fontId="6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/>
    <xf numFmtId="49" fontId="6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9" xfId="0" applyBorder="1"/>
    <xf numFmtId="49" fontId="5" fillId="0" borderId="8" xfId="0" applyNumberFormat="1" applyFont="1" applyBorder="1" applyAlignment="1">
      <alignment horizontal="centerContinuous" vertical="center"/>
    </xf>
    <xf numFmtId="49" fontId="5" fillId="0" borderId="26" xfId="0" applyNumberFormat="1" applyFont="1" applyBorder="1" applyAlignment="1">
      <alignment horizontal="centerContinuous" vertical="center"/>
    </xf>
    <xf numFmtId="49" fontId="6" fillId="0" borderId="26" xfId="0" applyNumberFormat="1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 vertical="center" wrapText="1"/>
    </xf>
    <xf numFmtId="0" fontId="3" fillId="0" borderId="26" xfId="0" applyFont="1" applyBorder="1" applyAlignment="1">
      <alignment horizontal="centerContinuous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10" xfId="0" applyBorder="1"/>
    <xf numFmtId="49" fontId="5" fillId="0" borderId="9" xfId="0" applyNumberFormat="1" applyFont="1" applyBorder="1" applyAlignment="1">
      <alignment horizontal="centerContinuous" vertical="center"/>
    </xf>
    <xf numFmtId="49" fontId="19" fillId="0" borderId="26" xfId="0" applyNumberFormat="1" applyFont="1" applyBorder="1" applyAlignment="1">
      <alignment horizontal="centerContinuous" vertical="top"/>
    </xf>
    <xf numFmtId="49" fontId="5" fillId="0" borderId="26" xfId="0" applyNumberFormat="1" applyFont="1" applyBorder="1" applyAlignment="1">
      <alignment horizontal="centerContinuous" vertical="center" wrapText="1"/>
    </xf>
    <xf numFmtId="49" fontId="19" fillId="0" borderId="26" xfId="0" applyNumberFormat="1" applyFont="1" applyBorder="1" applyAlignment="1">
      <alignment horizontal="centerContinuous" vertical="center" wrapText="1"/>
    </xf>
    <xf numFmtId="49" fontId="19" fillId="0" borderId="9" xfId="0" applyNumberFormat="1" applyFont="1" applyBorder="1" applyAlignment="1">
      <alignment horizontal="centerContinuous" vertical="center" wrapText="1"/>
    </xf>
    <xf numFmtId="0" fontId="19" fillId="0" borderId="26" xfId="0" applyFont="1" applyBorder="1" applyAlignment="1">
      <alignment horizontal="centerContinuous" vertical="center" wrapText="1"/>
    </xf>
    <xf numFmtId="0" fontId="19" fillId="0" borderId="26" xfId="0" applyFont="1" applyBorder="1" applyAlignment="1">
      <alignment horizontal="centerContinuous" wrapText="1"/>
    </xf>
    <xf numFmtId="0" fontId="19" fillId="0" borderId="9" xfId="0" applyFont="1" applyBorder="1" applyAlignment="1">
      <alignment horizontal="centerContinuous" wrapText="1"/>
    </xf>
    <xf numFmtId="0" fontId="7" fillId="0" borderId="9" xfId="0" applyFont="1" applyBorder="1"/>
    <xf numFmtId="0" fontId="7" fillId="0" borderId="0" xfId="0" applyFont="1"/>
    <xf numFmtId="0" fontId="12" fillId="0" borderId="9" xfId="0" applyFont="1" applyBorder="1"/>
    <xf numFmtId="0" fontId="12" fillId="0" borderId="27" xfId="0" applyFont="1" applyBorder="1"/>
    <xf numFmtId="0" fontId="3" fillId="0" borderId="10" xfId="0" applyFont="1" applyBorder="1"/>
    <xf numFmtId="0" fontId="0" fillId="0" borderId="28" xfId="0" applyBorder="1"/>
    <xf numFmtId="0" fontId="0" fillId="0" borderId="4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" xfId="0" applyBorder="1" applyAlignment="1">
      <alignment horizontal="right"/>
    </xf>
    <xf numFmtId="49" fontId="0" fillId="0" borderId="34" xfId="0" applyNumberFormat="1" applyBorder="1"/>
    <xf numFmtId="49" fontId="0" fillId="0" borderId="35" xfId="0" applyNumberFormat="1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49" fontId="0" fillId="0" borderId="9" xfId="0" applyNumberFormat="1" applyBorder="1"/>
    <xf numFmtId="0" fontId="0" fillId="0" borderId="38" xfId="0" applyBorder="1"/>
    <xf numFmtId="0" fontId="0" fillId="0" borderId="14" xfId="0" applyBorder="1"/>
    <xf numFmtId="0" fontId="0" fillId="0" borderId="39" xfId="0" applyBorder="1"/>
    <xf numFmtId="0" fontId="0" fillId="0" borderId="40" xfId="0" applyBorder="1"/>
    <xf numFmtId="49" fontId="0" fillId="0" borderId="1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2" xfId="0" applyBorder="1" applyAlignment="1">
      <alignment vertical="top"/>
    </xf>
    <xf numFmtId="0" fontId="0" fillId="0" borderId="2" xfId="0" applyBorder="1" applyAlignment="1">
      <alignment vertical="top"/>
    </xf>
    <xf numFmtId="49" fontId="0" fillId="0" borderId="41" xfId="0" applyNumberFormat="1" applyBorder="1"/>
    <xf numFmtId="49" fontId="0" fillId="0" borderId="42" xfId="0" applyNumberFormat="1" applyBorder="1"/>
    <xf numFmtId="0" fontId="0" fillId="0" borderId="43" xfId="0" applyBorder="1"/>
    <xf numFmtId="0" fontId="0" fillId="0" borderId="42" xfId="0" applyBorder="1"/>
    <xf numFmtId="0" fontId="0" fillId="0" borderId="2" xfId="0" applyBorder="1" applyAlignment="1">
      <alignment vertical="top" wrapText="1"/>
    </xf>
    <xf numFmtId="0" fontId="0" fillId="0" borderId="44" xfId="0" applyBorder="1"/>
    <xf numFmtId="0" fontId="3" fillId="0" borderId="45" xfId="0" applyFont="1" applyBorder="1"/>
    <xf numFmtId="49" fontId="0" fillId="0" borderId="46" xfId="0" applyNumberFormat="1" applyBorder="1"/>
    <xf numFmtId="49" fontId="0" fillId="0" borderId="47" xfId="0" applyNumberFormat="1" applyBorder="1"/>
    <xf numFmtId="0" fontId="0" fillId="0" borderId="48" xfId="0" applyBorder="1"/>
    <xf numFmtId="0" fontId="0" fillId="0" borderId="47" xfId="0" applyBorder="1"/>
    <xf numFmtId="49" fontId="0" fillId="0" borderId="6" xfId="0" applyNumberFormat="1" applyBorder="1"/>
    <xf numFmtId="0" fontId="0" fillId="0" borderId="49" xfId="0" applyBorder="1"/>
    <xf numFmtId="0" fontId="12" fillId="5" borderId="9" xfId="0" applyFont="1" applyFill="1" applyBorder="1"/>
    <xf numFmtId="0" fontId="0" fillId="0" borderId="50" xfId="0" applyBorder="1"/>
    <xf numFmtId="0" fontId="0" fillId="0" borderId="51" xfId="0" applyBorder="1"/>
    <xf numFmtId="0" fontId="12" fillId="0" borderId="26" xfId="0" applyFont="1" applyBorder="1"/>
    <xf numFmtId="0" fontId="12" fillId="0" borderId="52" xfId="0" applyFont="1" applyBorder="1"/>
    <xf numFmtId="49" fontId="3" fillId="0" borderId="47" xfId="0" applyNumberFormat="1" applyFont="1" applyBorder="1"/>
    <xf numFmtId="0" fontId="12" fillId="0" borderId="48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14" xfId="0" applyFont="1" applyBorder="1"/>
    <xf numFmtId="49" fontId="3" fillId="0" borderId="2" xfId="0" applyNumberFormat="1" applyFont="1" applyBorder="1"/>
    <xf numFmtId="0" fontId="12" fillId="0" borderId="32" xfId="0" applyFont="1" applyBorder="1"/>
    <xf numFmtId="0" fontId="3" fillId="0" borderId="32" xfId="0" applyFont="1" applyBorder="1"/>
    <xf numFmtId="0" fontId="3" fillId="0" borderId="33" xfId="0" applyFont="1" applyBorder="1"/>
    <xf numFmtId="49" fontId="3" fillId="0" borderId="35" xfId="0" applyNumberFormat="1" applyFont="1" applyBorder="1"/>
    <xf numFmtId="0" fontId="12" fillId="0" borderId="36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9" xfId="0" applyFont="1" applyBorder="1"/>
    <xf numFmtId="0" fontId="0" fillId="0" borderId="26" xfId="0" applyBorder="1"/>
    <xf numFmtId="49" fontId="5" fillId="0" borderId="8" xfId="0" applyNumberFormat="1" applyFon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5" fillId="0" borderId="27" xfId="0" applyNumberFormat="1" applyFont="1" applyBorder="1" applyAlignment="1">
      <alignment vertical="center"/>
    </xf>
    <xf numFmtId="49" fontId="19" fillId="0" borderId="9" xfId="0" applyNumberFormat="1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49" fontId="19" fillId="0" borderId="6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49" fontId="0" fillId="0" borderId="29" xfId="0" applyNumberFormat="1" applyBorder="1"/>
    <xf numFmtId="49" fontId="0" fillId="0" borderId="18" xfId="0" applyNumberFormat="1" applyBorder="1"/>
    <xf numFmtId="49" fontId="0" fillId="0" borderId="23" xfId="0" applyNumberFormat="1" applyBorder="1"/>
    <xf numFmtId="0" fontId="12" fillId="0" borderId="53" xfId="0" applyFont="1" applyBorder="1"/>
    <xf numFmtId="0" fontId="12" fillId="0" borderId="6" xfId="0" applyFont="1" applyBorder="1"/>
    <xf numFmtId="0" fontId="12" fillId="0" borderId="54" xfId="0" applyFont="1" applyBorder="1"/>
    <xf numFmtId="0" fontId="0" fillId="0" borderId="55" xfId="0" applyBorder="1"/>
    <xf numFmtId="0" fontId="12" fillId="0" borderId="56" xfId="0" applyFont="1" applyBorder="1"/>
    <xf numFmtId="0" fontId="0" fillId="0" borderId="45" xfId="0" applyBorder="1"/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28" xfId="0" applyNumberFormat="1" applyBorder="1" applyAlignment="1">
      <alignment vertical="top"/>
    </xf>
    <xf numFmtId="0" fontId="0" fillId="0" borderId="4" xfId="0" applyBorder="1" applyAlignment="1">
      <alignment vertical="top"/>
    </xf>
    <xf numFmtId="49" fontId="0" fillId="0" borderId="32" xfId="0" applyNumberFormat="1" applyBorder="1"/>
    <xf numFmtId="49" fontId="0" fillId="0" borderId="36" xfId="0" applyNumberFormat="1" applyBorder="1"/>
    <xf numFmtId="0" fontId="20" fillId="0" borderId="9" xfId="0" applyFont="1" applyBorder="1"/>
    <xf numFmtId="0" fontId="20" fillId="0" borderId="27" xfId="0" applyFont="1" applyBorder="1"/>
    <xf numFmtId="0" fontId="20" fillId="0" borderId="10" xfId="0" applyFont="1" applyBorder="1"/>
    <xf numFmtId="0" fontId="20" fillId="0" borderId="0" xfId="0" applyFont="1"/>
    <xf numFmtId="49" fontId="7" fillId="0" borderId="27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4" borderId="0" xfId="0" applyFill="1"/>
    <xf numFmtId="15" fontId="0" fillId="0" borderId="0" xfId="0" applyNumberFormat="1"/>
    <xf numFmtId="3" fontId="0" fillId="0" borderId="33" xfId="0" applyNumberFormat="1" applyBorder="1"/>
    <xf numFmtId="3" fontId="0" fillId="0" borderId="14" xfId="0" applyNumberFormat="1" applyBorder="1"/>
    <xf numFmtId="3" fontId="3" fillId="0" borderId="10" xfId="0" applyNumberFormat="1" applyFont="1" applyBorder="1"/>
    <xf numFmtId="3" fontId="0" fillId="0" borderId="10" xfId="0" applyNumberFormat="1" applyBorder="1"/>
    <xf numFmtId="3" fontId="12" fillId="0" borderId="25" xfId="0" applyNumberFormat="1" applyFont="1" applyBorder="1"/>
    <xf numFmtId="3" fontId="3" fillId="0" borderId="25" xfId="0" applyNumberFormat="1" applyFont="1" applyBorder="1"/>
    <xf numFmtId="3" fontId="0" fillId="0" borderId="37" xfId="0" applyNumberFormat="1" applyBorder="1"/>
    <xf numFmtId="3" fontId="0" fillId="0" borderId="57" xfId="0" applyNumberFormat="1" applyBorder="1" applyAlignment="1">
      <alignment vertical="center"/>
    </xf>
    <xf numFmtId="3" fontId="0" fillId="0" borderId="55" xfId="0" applyNumberFormat="1" applyBorder="1"/>
    <xf numFmtId="3" fontId="7" fillId="6" borderId="0" xfId="0" applyNumberFormat="1" applyFont="1" applyFill="1"/>
    <xf numFmtId="0" fontId="22" fillId="0" borderId="0" xfId="0" applyFont="1" applyAlignment="1">
      <alignment horizontal="justify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3" fontId="7" fillId="6" borderId="25" xfId="0" applyNumberFormat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vertical="center" wrapText="1"/>
    </xf>
    <xf numFmtId="4" fontId="21" fillId="6" borderId="59" xfId="0" applyNumberFormat="1" applyFont="1" applyFill="1" applyBorder="1" applyAlignment="1">
      <alignment horizontal="center" vertical="center" wrapText="1"/>
    </xf>
    <xf numFmtId="3" fontId="4" fillId="6" borderId="60" xfId="0" applyNumberFormat="1" applyFont="1" applyFill="1" applyBorder="1" applyAlignment="1">
      <alignment vertical="center" wrapText="1"/>
    </xf>
    <xf numFmtId="0" fontId="7" fillId="7" borderId="61" xfId="0" applyFont="1" applyFill="1" applyBorder="1" applyAlignment="1">
      <alignment vertical="center"/>
    </xf>
    <xf numFmtId="0" fontId="4" fillId="7" borderId="61" xfId="0" applyFont="1" applyFill="1" applyBorder="1" applyAlignment="1">
      <alignment vertical="center"/>
    </xf>
    <xf numFmtId="3" fontId="7" fillId="7" borderId="61" xfId="0" applyNumberFormat="1" applyFont="1" applyFill="1" applyBorder="1" applyAlignment="1">
      <alignment horizontal="center" vertical="center"/>
    </xf>
    <xf numFmtId="3" fontId="4" fillId="7" borderId="61" xfId="0" applyNumberFormat="1" applyFont="1" applyFill="1" applyBorder="1" applyAlignment="1">
      <alignment vertical="center"/>
    </xf>
    <xf numFmtId="4" fontId="7" fillId="6" borderId="59" xfId="0" applyNumberFormat="1" applyFont="1" applyFill="1" applyBorder="1" applyAlignment="1">
      <alignment horizontal="center" vertical="center" wrapText="1"/>
    </xf>
    <xf numFmtId="4" fontId="4" fillId="6" borderId="6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7" fillId="6" borderId="62" xfId="0" applyNumberFormat="1" applyFont="1" applyFill="1" applyBorder="1" applyAlignment="1">
      <alignment horizontal="center" vertical="center" wrapText="1"/>
    </xf>
    <xf numFmtId="4" fontId="4" fillId="6" borderId="22" xfId="0" applyNumberFormat="1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11" fillId="0" borderId="8" xfId="0" applyNumberFormat="1" applyFont="1" applyBorder="1"/>
    <xf numFmtId="49" fontId="11" fillId="0" borderId="9" xfId="0" applyNumberFormat="1" applyFont="1" applyBorder="1"/>
    <xf numFmtId="0" fontId="11" fillId="0" borderId="9" xfId="0" applyFont="1" applyBorder="1"/>
    <xf numFmtId="0" fontId="11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49" fontId="11" fillId="0" borderId="21" xfId="0" applyNumberFormat="1" applyFont="1" applyBorder="1"/>
    <xf numFmtId="49" fontId="11" fillId="0" borderId="26" xfId="0" applyNumberFormat="1" applyFont="1" applyBorder="1"/>
    <xf numFmtId="0" fontId="11" fillId="0" borderId="52" xfId="0" applyFont="1" applyBorder="1" applyAlignment="1">
      <alignment horizontal="left"/>
    </xf>
    <xf numFmtId="0" fontId="11" fillId="0" borderId="26" xfId="0" applyFont="1" applyBorder="1"/>
    <xf numFmtId="49" fontId="11" fillId="0" borderId="5" xfId="0" applyNumberFormat="1" applyFont="1" applyBorder="1"/>
    <xf numFmtId="49" fontId="11" fillId="0" borderId="6" xfId="0" applyNumberFormat="1" applyFont="1" applyBorder="1"/>
    <xf numFmtId="0" fontId="11" fillId="0" borderId="54" xfId="0" applyFont="1" applyBorder="1" applyAlignment="1">
      <alignment horizontal="left"/>
    </xf>
    <xf numFmtId="0" fontId="11" fillId="0" borderId="6" xfId="0" applyFont="1" applyBorder="1"/>
    <xf numFmtId="3" fontId="4" fillId="0" borderId="0" xfId="0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15" fillId="0" borderId="63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8" borderId="68" xfId="0" applyFont="1" applyFill="1" applyBorder="1" applyAlignment="1">
      <alignment horizontal="left" vertical="center" wrapText="1"/>
    </xf>
    <xf numFmtId="0" fontId="21" fillId="8" borderId="69" xfId="0" applyFont="1" applyFill="1" applyBorder="1" applyAlignment="1">
      <alignment horizontal="left" vertical="center" wrapText="1"/>
    </xf>
    <xf numFmtId="0" fontId="21" fillId="8" borderId="70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23" fillId="9" borderId="63" xfId="0" applyFont="1" applyFill="1" applyBorder="1" applyAlignment="1">
      <alignment horizontal="left" vertical="center" wrapText="1"/>
    </xf>
    <xf numFmtId="0" fontId="23" fillId="9" borderId="64" xfId="0" applyFont="1" applyFill="1" applyBorder="1" applyAlignment="1">
      <alignment horizontal="left" vertical="center" wrapText="1"/>
    </xf>
    <xf numFmtId="0" fontId="23" fillId="9" borderId="67" xfId="0" applyFont="1" applyFill="1" applyBorder="1" applyAlignment="1">
      <alignment horizontal="left" vertical="center" wrapText="1"/>
    </xf>
    <xf numFmtId="0" fontId="7" fillId="8" borderId="63" xfId="0" applyFont="1" applyFill="1" applyBorder="1" applyAlignment="1">
      <alignment horizontal="left" vertical="center" wrapText="1"/>
    </xf>
    <xf numFmtId="0" fontId="7" fillId="8" borderId="64" xfId="0" applyFont="1" applyFill="1" applyBorder="1" applyAlignment="1">
      <alignment horizontal="left" vertical="center" wrapText="1"/>
    </xf>
    <xf numFmtId="0" fontId="7" fillId="8" borderId="67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76200</xdr:rowOff>
        </xdr:from>
        <xdr:to>
          <xdr:col>0</xdr:col>
          <xdr:colOff>965200</xdr:colOff>
          <xdr:row>5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</xdr:row>
          <xdr:rowOff>146050</xdr:rowOff>
        </xdr:from>
        <xdr:to>
          <xdr:col>5</xdr:col>
          <xdr:colOff>323850</xdr:colOff>
          <xdr:row>7</xdr:row>
          <xdr:rowOff>127000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3</xdr:row>
      <xdr:rowOff>142875</xdr:rowOff>
    </xdr:to>
    <xdr:pic>
      <xdr:nvPicPr>
        <xdr:cNvPr id="4286" name="Picture 4">
          <a:extLst>
            <a:ext uri="{FF2B5EF4-FFF2-40B4-BE49-F238E27FC236}">
              <a16:creationId xmlns:a16="http://schemas.microsoft.com/office/drawing/2014/main" id="{35798497-62DD-35B9-9FF4-A44AE873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56007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G24" sqref="G24"/>
    </sheetView>
  </sheetViews>
  <sheetFormatPr defaultRowHeight="12.5" x14ac:dyDescent="0.25"/>
  <cols>
    <col min="4" max="4" width="11.26953125" customWidth="1"/>
    <col min="7" max="7" width="12.7265625" style="7" customWidth="1"/>
  </cols>
  <sheetData>
    <row r="1" spans="1:7" x14ac:dyDescent="0.25">
      <c r="A1" t="s">
        <v>0</v>
      </c>
    </row>
    <row r="3" spans="1:7" x14ac:dyDescent="0.25">
      <c r="A3" t="s">
        <v>1</v>
      </c>
      <c r="F3" t="s">
        <v>2</v>
      </c>
      <c r="G3" s="7">
        <v>876804</v>
      </c>
    </row>
    <row r="5" spans="1:7" x14ac:dyDescent="0.25">
      <c r="A5" t="s">
        <v>3</v>
      </c>
      <c r="F5" t="s">
        <v>4</v>
      </c>
      <c r="G5" s="7">
        <f>G3*2300</f>
        <v>2016649200</v>
      </c>
    </row>
    <row r="7" spans="1:7" x14ac:dyDescent="0.25">
      <c r="A7" t="s">
        <v>5</v>
      </c>
    </row>
    <row r="8" spans="1:7" x14ac:dyDescent="0.25">
      <c r="A8" t="s">
        <v>6</v>
      </c>
    </row>
    <row r="10" spans="1:7" x14ac:dyDescent="0.25">
      <c r="B10">
        <v>3014</v>
      </c>
      <c r="C10" t="s">
        <v>7</v>
      </c>
      <c r="G10" s="7">
        <v>3559537</v>
      </c>
    </row>
    <row r="11" spans="1:7" x14ac:dyDescent="0.25">
      <c r="B11">
        <v>3015</v>
      </c>
      <c r="C11" t="s">
        <v>8</v>
      </c>
      <c r="G11" s="7">
        <v>3074862</v>
      </c>
    </row>
    <row r="12" spans="1:7" x14ac:dyDescent="0.25">
      <c r="B12">
        <v>3017</v>
      </c>
      <c r="C12" t="s">
        <v>9</v>
      </c>
      <c r="G12" s="7">
        <v>7067816</v>
      </c>
    </row>
    <row r="13" spans="1:7" x14ac:dyDescent="0.25">
      <c r="B13">
        <v>3094</v>
      </c>
      <c r="C13" t="s">
        <v>10</v>
      </c>
      <c r="G13" s="7">
        <v>39100000</v>
      </c>
    </row>
    <row r="14" spans="1:7" x14ac:dyDescent="0.25">
      <c r="B14">
        <v>3000</v>
      </c>
      <c r="C14" t="s">
        <v>11</v>
      </c>
      <c r="G14" s="7">
        <f>29070161+7611540</f>
        <v>36681701</v>
      </c>
    </row>
    <row r="16" spans="1:7" x14ac:dyDescent="0.25">
      <c r="A16" t="s">
        <v>12</v>
      </c>
    </row>
    <row r="17" spans="1:7" x14ac:dyDescent="0.25">
      <c r="B17" t="s">
        <v>13</v>
      </c>
      <c r="G17" s="7">
        <v>7200000</v>
      </c>
    </row>
    <row r="18" spans="1:7" x14ac:dyDescent="0.25">
      <c r="B18" t="s">
        <v>14</v>
      </c>
    </row>
    <row r="19" spans="1:7" x14ac:dyDescent="0.25">
      <c r="B19" t="s">
        <v>15</v>
      </c>
      <c r="G19" s="7" t="e">
        <f>'Proposed budget'!#REF!</f>
        <v>#REF!</v>
      </c>
    </row>
    <row r="21" spans="1:7" x14ac:dyDescent="0.25">
      <c r="A21" t="s">
        <v>16</v>
      </c>
      <c r="G21" s="7" t="e">
        <f>G5-G10-G11-G12-G13-G14+G17+G19</f>
        <v>#REF!</v>
      </c>
    </row>
    <row r="24" spans="1:7" x14ac:dyDescent="0.25">
      <c r="A24" t="s">
        <v>17</v>
      </c>
      <c r="G24" s="7" t="e">
        <f>'Proposed budget'!#REF!</f>
        <v>#REF!</v>
      </c>
    </row>
    <row r="26" spans="1:7" x14ac:dyDescent="0.25">
      <c r="C26" t="s">
        <v>18</v>
      </c>
      <c r="G26" s="7" t="e">
        <f>G21-G24</f>
        <v>#REF!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9"/>
  <sheetViews>
    <sheetView workbookViewId="0">
      <selection activeCell="G11" sqref="G11"/>
    </sheetView>
  </sheetViews>
  <sheetFormatPr defaultRowHeight="12.5" x14ac:dyDescent="0.25"/>
  <cols>
    <col min="4" max="4" width="25.26953125" customWidth="1"/>
    <col min="6" max="6" width="11.7265625" customWidth="1"/>
    <col min="8" max="8" width="14.54296875" customWidth="1"/>
  </cols>
  <sheetData>
    <row r="1" spans="1:11" s="4" customFormat="1" ht="13" x14ac:dyDescent="0.3">
      <c r="D1" s="4" t="s">
        <v>19</v>
      </c>
      <c r="E1" s="4" t="s">
        <v>20</v>
      </c>
      <c r="F1" s="4" t="s">
        <v>21</v>
      </c>
      <c r="G1" s="4" t="s">
        <v>22</v>
      </c>
      <c r="H1" s="4" t="s">
        <v>23</v>
      </c>
      <c r="J1" s="4" t="s">
        <v>24</v>
      </c>
    </row>
    <row r="2" spans="1:11" x14ac:dyDescent="0.25">
      <c r="J2" t="s">
        <v>25</v>
      </c>
      <c r="K2" s="12">
        <v>2259.31</v>
      </c>
    </row>
    <row r="3" spans="1:11" x14ac:dyDescent="0.25">
      <c r="A3" s="1" t="s">
        <v>26</v>
      </c>
      <c r="B3" s="1"/>
      <c r="C3" s="1"/>
      <c r="D3" s="1" t="s">
        <v>27</v>
      </c>
      <c r="E3" s="2"/>
      <c r="F3" s="3"/>
      <c r="G3" s="6"/>
      <c r="H3" s="3">
        <f t="shared" ref="H3:H38" si="0">E3*F3*G3</f>
        <v>0</v>
      </c>
    </row>
    <row r="4" spans="1:11" x14ac:dyDescent="0.25">
      <c r="A4" s="1"/>
      <c r="B4" s="1">
        <v>3700</v>
      </c>
      <c r="C4" s="1"/>
      <c r="D4" s="1" t="s">
        <v>28</v>
      </c>
      <c r="E4" s="2">
        <v>1</v>
      </c>
      <c r="F4" s="3">
        <f>679947*1.15*13/12</f>
        <v>847100.63749999984</v>
      </c>
      <c r="G4" s="6">
        <v>12</v>
      </c>
      <c r="H4" s="13">
        <f t="shared" si="0"/>
        <v>10165207.649999999</v>
      </c>
    </row>
    <row r="5" spans="1:11" x14ac:dyDescent="0.25">
      <c r="A5" s="1"/>
      <c r="B5" s="1">
        <v>3700</v>
      </c>
      <c r="C5" s="1"/>
      <c r="D5" s="1" t="s">
        <v>29</v>
      </c>
      <c r="E5" s="2">
        <v>0.5</v>
      </c>
      <c r="F5" s="3">
        <f>282224*1.15*13/12</f>
        <v>351604.06666666665</v>
      </c>
      <c r="G5" s="6">
        <v>12</v>
      </c>
      <c r="H5" s="13">
        <f t="shared" si="0"/>
        <v>2109624.4</v>
      </c>
    </row>
    <row r="6" spans="1:11" x14ac:dyDescent="0.25">
      <c r="A6" s="1"/>
      <c r="B6" s="1">
        <v>3703</v>
      </c>
      <c r="C6" s="1"/>
      <c r="D6" s="1" t="s">
        <v>30</v>
      </c>
      <c r="E6" s="2">
        <v>3</v>
      </c>
      <c r="F6" s="3">
        <f>282224*1.15*13/12</f>
        <v>351604.06666666665</v>
      </c>
      <c r="G6" s="6">
        <v>12</v>
      </c>
      <c r="H6" s="13">
        <f t="shared" si="0"/>
        <v>12657746.399999999</v>
      </c>
    </row>
    <row r="7" spans="1:11" x14ac:dyDescent="0.25">
      <c r="A7" s="1"/>
      <c r="B7" s="1">
        <v>3721</v>
      </c>
      <c r="C7" s="1"/>
      <c r="D7" s="1" t="s">
        <v>31</v>
      </c>
      <c r="E7" s="2">
        <v>3</v>
      </c>
      <c r="F7" s="3">
        <v>36000</v>
      </c>
      <c r="G7" s="6">
        <v>12</v>
      </c>
      <c r="H7" s="13">
        <f>E7*F7*G7</f>
        <v>1296000</v>
      </c>
    </row>
    <row r="8" spans="1:11" x14ac:dyDescent="0.25">
      <c r="A8" s="1"/>
      <c r="B8" s="1">
        <v>3727</v>
      </c>
      <c r="C8" s="1"/>
      <c r="D8" s="1" t="s">
        <v>32</v>
      </c>
      <c r="E8" s="2"/>
      <c r="F8" s="3"/>
      <c r="G8" s="6"/>
      <c r="H8" s="13">
        <f>(H4+H5+H6)*0.01</f>
        <v>249325.78449999995</v>
      </c>
    </row>
    <row r="9" spans="1:11" x14ac:dyDescent="0.25">
      <c r="A9" s="1"/>
      <c r="B9" s="1">
        <v>3727</v>
      </c>
      <c r="C9" s="1"/>
      <c r="D9" s="1" t="s">
        <v>33</v>
      </c>
      <c r="E9" s="2">
        <v>3</v>
      </c>
      <c r="F9" s="3">
        <v>105000</v>
      </c>
      <c r="G9" s="6">
        <v>1</v>
      </c>
      <c r="H9" s="13">
        <f t="shared" si="0"/>
        <v>315000</v>
      </c>
    </row>
    <row r="10" spans="1:11" x14ac:dyDescent="0.25">
      <c r="A10" s="1"/>
      <c r="B10" s="1">
        <v>3730</v>
      </c>
      <c r="C10" s="1"/>
      <c r="D10" s="1" t="s">
        <v>34</v>
      </c>
      <c r="E10" s="2">
        <v>4.5</v>
      </c>
      <c r="F10" s="3">
        <v>50000</v>
      </c>
      <c r="G10" s="6">
        <v>12</v>
      </c>
      <c r="H10" s="13">
        <f t="shared" si="0"/>
        <v>2700000</v>
      </c>
    </row>
    <row r="11" spans="1:11" x14ac:dyDescent="0.25">
      <c r="A11" s="1"/>
      <c r="B11" s="1">
        <v>3729</v>
      </c>
      <c r="C11" s="1"/>
      <c r="D11" s="1" t="s">
        <v>35</v>
      </c>
      <c r="E11" s="2"/>
      <c r="F11" s="3"/>
      <c r="G11" s="6"/>
      <c r="H11" s="13">
        <f>H8*5</f>
        <v>1246628.9224999999</v>
      </c>
    </row>
    <row r="12" spans="1:11" x14ac:dyDescent="0.25">
      <c r="A12" s="1"/>
      <c r="B12" s="1">
        <v>3750</v>
      </c>
      <c r="C12" s="1"/>
      <c r="D12" s="1" t="s">
        <v>36</v>
      </c>
      <c r="E12" s="2"/>
      <c r="F12" s="3"/>
      <c r="G12" s="6"/>
      <c r="H12" s="13">
        <f>H8*4</f>
        <v>997303.1379999998</v>
      </c>
    </row>
    <row r="13" spans="1:11" x14ac:dyDescent="0.25">
      <c r="A13" s="1"/>
      <c r="B13" s="1">
        <v>3727</v>
      </c>
      <c r="C13" s="1"/>
      <c r="D13" s="5" t="s">
        <v>37</v>
      </c>
      <c r="E13" s="2"/>
      <c r="F13" s="3"/>
      <c r="G13" s="6"/>
      <c r="H13" s="3">
        <f t="shared" si="0"/>
        <v>0</v>
      </c>
    </row>
    <row r="14" spans="1:11" x14ac:dyDescent="0.25">
      <c r="A14" s="1"/>
      <c r="B14" s="1"/>
      <c r="C14" s="1"/>
      <c r="D14" s="1"/>
      <c r="E14" s="2"/>
      <c r="F14" s="3"/>
      <c r="G14" s="6"/>
      <c r="H14" s="3">
        <f t="shared" si="0"/>
        <v>0</v>
      </c>
    </row>
    <row r="15" spans="1:11" x14ac:dyDescent="0.25">
      <c r="A15" s="1"/>
      <c r="B15" s="1"/>
      <c r="C15" s="1"/>
      <c r="D15" s="1" t="s">
        <v>38</v>
      </c>
      <c r="E15" s="2"/>
      <c r="F15" s="3"/>
      <c r="G15" s="6"/>
      <c r="H15" s="3">
        <f t="shared" si="0"/>
        <v>0</v>
      </c>
    </row>
    <row r="16" spans="1:11" x14ac:dyDescent="0.25">
      <c r="A16" s="1"/>
      <c r="B16" s="1">
        <v>3751</v>
      </c>
      <c r="C16" s="1"/>
      <c r="D16" s="1" t="s">
        <v>39</v>
      </c>
      <c r="E16" s="2">
        <v>1</v>
      </c>
      <c r="F16" s="3">
        <v>100000</v>
      </c>
      <c r="G16" s="6">
        <v>12</v>
      </c>
      <c r="H16" s="13">
        <f t="shared" si="0"/>
        <v>1200000</v>
      </c>
    </row>
    <row r="17" spans="1:8" x14ac:dyDescent="0.25">
      <c r="A17" s="1"/>
      <c r="B17" s="1"/>
      <c r="C17" s="1"/>
      <c r="D17" s="1"/>
      <c r="E17" s="2"/>
      <c r="F17" s="3"/>
      <c r="G17" s="6"/>
      <c r="H17" s="3">
        <f t="shared" si="0"/>
        <v>0</v>
      </c>
    </row>
    <row r="18" spans="1:8" x14ac:dyDescent="0.25">
      <c r="A18" s="1"/>
      <c r="B18" s="1">
        <v>3752</v>
      </c>
      <c r="C18" s="1"/>
      <c r="D18" s="1" t="s">
        <v>40</v>
      </c>
      <c r="E18" s="2">
        <v>1</v>
      </c>
      <c r="F18" s="3">
        <v>20000</v>
      </c>
      <c r="G18" s="6">
        <v>12</v>
      </c>
      <c r="H18" s="13">
        <f t="shared" si="0"/>
        <v>240000</v>
      </c>
    </row>
    <row r="19" spans="1:8" x14ac:dyDescent="0.25">
      <c r="A19" s="1"/>
      <c r="B19" s="1"/>
      <c r="C19" s="1"/>
      <c r="D19" s="1"/>
      <c r="E19" s="2"/>
      <c r="F19" s="3"/>
      <c r="G19" s="6"/>
      <c r="H19" s="3">
        <f t="shared" si="0"/>
        <v>0</v>
      </c>
    </row>
    <row r="20" spans="1:8" x14ac:dyDescent="0.25">
      <c r="A20" s="1"/>
      <c r="B20" s="1">
        <v>3753</v>
      </c>
      <c r="C20" s="1"/>
      <c r="D20" s="1" t="s">
        <v>41</v>
      </c>
      <c r="E20" s="2">
        <v>1</v>
      </c>
      <c r="F20" s="3">
        <v>200000</v>
      </c>
      <c r="G20" s="6">
        <v>12</v>
      </c>
      <c r="H20" s="13">
        <f t="shared" si="0"/>
        <v>2400000</v>
      </c>
    </row>
    <row r="21" spans="1:8" x14ac:dyDescent="0.25">
      <c r="A21" s="1"/>
      <c r="B21" s="1">
        <v>3753</v>
      </c>
      <c r="C21" s="1"/>
      <c r="D21" s="1" t="s">
        <v>42</v>
      </c>
      <c r="E21" s="2">
        <v>1</v>
      </c>
      <c r="F21" s="3">
        <v>60000</v>
      </c>
      <c r="G21" s="6">
        <v>12</v>
      </c>
      <c r="H21" s="13">
        <f t="shared" si="0"/>
        <v>720000</v>
      </c>
    </row>
    <row r="22" spans="1:8" x14ac:dyDescent="0.25">
      <c r="A22" s="1"/>
      <c r="B22" s="1">
        <v>3753</v>
      </c>
      <c r="C22" s="1"/>
      <c r="D22" s="1" t="s">
        <v>43</v>
      </c>
      <c r="E22" s="2">
        <v>1</v>
      </c>
      <c r="F22" s="3">
        <v>6000000</v>
      </c>
      <c r="G22" s="6">
        <v>1</v>
      </c>
      <c r="H22" s="13">
        <f t="shared" si="0"/>
        <v>6000000</v>
      </c>
    </row>
    <row r="23" spans="1:8" x14ac:dyDescent="0.25">
      <c r="A23" s="1"/>
      <c r="B23" s="1">
        <v>3753</v>
      </c>
      <c r="C23" s="1"/>
      <c r="D23" s="1" t="s">
        <v>44</v>
      </c>
      <c r="E23" s="2">
        <v>1</v>
      </c>
      <c r="F23" s="3">
        <v>60000</v>
      </c>
      <c r="G23" s="6">
        <v>1</v>
      </c>
      <c r="H23" s="13">
        <f>E23*F23*G23</f>
        <v>60000</v>
      </c>
    </row>
    <row r="24" spans="1:8" x14ac:dyDescent="0.25">
      <c r="A24" s="1"/>
      <c r="B24" s="1">
        <v>3754</v>
      </c>
      <c r="C24" s="1"/>
      <c r="D24" s="1" t="s">
        <v>45</v>
      </c>
      <c r="E24" s="2">
        <v>1</v>
      </c>
      <c r="F24" s="3">
        <v>54000</v>
      </c>
      <c r="G24" s="6">
        <v>12</v>
      </c>
      <c r="H24" s="13">
        <f t="shared" si="0"/>
        <v>648000</v>
      </c>
    </row>
    <row r="25" spans="1:8" x14ac:dyDescent="0.25">
      <c r="A25" s="1"/>
      <c r="B25" s="1">
        <v>3757</v>
      </c>
      <c r="C25" s="1"/>
      <c r="D25" s="1" t="s">
        <v>46</v>
      </c>
      <c r="E25" s="2">
        <v>1</v>
      </c>
      <c r="F25" s="3">
        <v>600000</v>
      </c>
      <c r="G25" s="6">
        <v>1</v>
      </c>
      <c r="H25" s="13">
        <f>E25*F25*G25</f>
        <v>600000</v>
      </c>
    </row>
    <row r="26" spans="1:8" x14ac:dyDescent="0.25">
      <c r="A26" s="1"/>
      <c r="B26" s="1"/>
      <c r="C26" s="1"/>
      <c r="D26" s="1"/>
      <c r="E26" s="2"/>
      <c r="F26" s="3"/>
      <c r="G26" s="6"/>
      <c r="H26" s="3">
        <f t="shared" si="0"/>
        <v>0</v>
      </c>
    </row>
    <row r="27" spans="1:8" x14ac:dyDescent="0.25">
      <c r="A27" s="1"/>
      <c r="B27" s="1">
        <v>3759</v>
      </c>
      <c r="C27" s="1"/>
      <c r="D27" s="1" t="s">
        <v>47</v>
      </c>
      <c r="E27" s="2">
        <v>1</v>
      </c>
      <c r="F27" s="3">
        <v>2200000</v>
      </c>
      <c r="G27" s="6">
        <v>1</v>
      </c>
      <c r="H27" s="13">
        <f t="shared" si="0"/>
        <v>2200000</v>
      </c>
    </row>
    <row r="28" spans="1:8" x14ac:dyDescent="0.25">
      <c r="A28" s="1"/>
      <c r="B28" s="1">
        <v>3759</v>
      </c>
      <c r="C28" s="1"/>
      <c r="D28" s="1" t="s">
        <v>48</v>
      </c>
      <c r="E28" s="2">
        <v>1</v>
      </c>
      <c r="F28" s="3">
        <v>500000</v>
      </c>
      <c r="G28" s="6">
        <v>1</v>
      </c>
      <c r="H28" s="13">
        <f t="shared" si="0"/>
        <v>500000</v>
      </c>
    </row>
    <row r="29" spans="1:8" x14ac:dyDescent="0.25">
      <c r="A29" s="1"/>
      <c r="B29" s="1">
        <v>3760</v>
      </c>
      <c r="C29" s="1"/>
      <c r="D29" s="1" t="s">
        <v>49</v>
      </c>
      <c r="E29" s="2">
        <v>1</v>
      </c>
      <c r="F29" s="3">
        <v>4200000</v>
      </c>
      <c r="G29" s="6">
        <v>0.5</v>
      </c>
      <c r="H29" s="13">
        <f t="shared" si="0"/>
        <v>2100000</v>
      </c>
    </row>
    <row r="30" spans="1:8" x14ac:dyDescent="0.25">
      <c r="A30" s="1"/>
      <c r="B30" s="1">
        <v>3762</v>
      </c>
      <c r="C30" s="1"/>
      <c r="D30" s="1" t="s">
        <v>50</v>
      </c>
      <c r="E30" s="2">
        <v>1</v>
      </c>
      <c r="F30" s="3">
        <v>400000</v>
      </c>
      <c r="G30" s="6">
        <v>5</v>
      </c>
      <c r="H30" s="13">
        <f t="shared" si="0"/>
        <v>2000000</v>
      </c>
    </row>
    <row r="31" spans="1:8" x14ac:dyDescent="0.25">
      <c r="A31" s="1"/>
      <c r="B31" s="1"/>
      <c r="C31" s="1"/>
      <c r="D31" s="1"/>
      <c r="E31" s="2"/>
      <c r="F31" s="3"/>
      <c r="G31" s="6"/>
      <c r="H31" s="3">
        <f t="shared" si="0"/>
        <v>0</v>
      </c>
    </row>
    <row r="32" spans="1:8" x14ac:dyDescent="0.25">
      <c r="A32" s="1"/>
      <c r="B32" s="1">
        <v>3763</v>
      </c>
      <c r="C32" s="1"/>
      <c r="D32" s="1" t="s">
        <v>51</v>
      </c>
      <c r="E32" s="2">
        <v>1</v>
      </c>
      <c r="F32" s="3">
        <v>1000000</v>
      </c>
      <c r="G32" s="6">
        <v>1</v>
      </c>
      <c r="H32" s="13">
        <f t="shared" si="0"/>
        <v>1000000</v>
      </c>
    </row>
    <row r="33" spans="1:9" x14ac:dyDescent="0.25">
      <c r="A33" s="1"/>
      <c r="B33" s="1">
        <v>3764</v>
      </c>
      <c r="C33" s="1"/>
      <c r="D33" s="1" t="s">
        <v>52</v>
      </c>
      <c r="E33" s="2">
        <v>1</v>
      </c>
      <c r="F33" s="3">
        <v>300000</v>
      </c>
      <c r="G33" s="6">
        <v>1</v>
      </c>
      <c r="H33" s="13">
        <f>E33*F33*G33</f>
        <v>300000</v>
      </c>
    </row>
    <row r="34" spans="1:9" x14ac:dyDescent="0.25">
      <c r="A34" s="1"/>
      <c r="B34" s="1">
        <v>3766</v>
      </c>
      <c r="C34" s="1"/>
      <c r="D34" s="1" t="s">
        <v>53</v>
      </c>
      <c r="E34" s="2">
        <v>0</v>
      </c>
      <c r="F34" s="3">
        <v>0</v>
      </c>
      <c r="G34" s="6">
        <v>12</v>
      </c>
      <c r="H34" s="13">
        <f t="shared" si="0"/>
        <v>0</v>
      </c>
    </row>
    <row r="35" spans="1:9" x14ac:dyDescent="0.25">
      <c r="A35" s="1"/>
      <c r="B35" s="1">
        <v>3766</v>
      </c>
      <c r="C35" s="1"/>
      <c r="D35" s="1" t="s">
        <v>54</v>
      </c>
      <c r="E35" s="2">
        <v>1</v>
      </c>
      <c r="F35" s="3">
        <v>5000</v>
      </c>
      <c r="G35" s="6">
        <v>12</v>
      </c>
      <c r="H35" s="13">
        <f t="shared" si="0"/>
        <v>60000</v>
      </c>
    </row>
    <row r="36" spans="1:9" x14ac:dyDescent="0.25">
      <c r="A36" s="1"/>
      <c r="B36" s="1">
        <v>3766</v>
      </c>
      <c r="C36" s="1"/>
      <c r="D36" s="1" t="s">
        <v>55</v>
      </c>
      <c r="E36" s="2"/>
      <c r="F36" s="3"/>
      <c r="G36" s="6"/>
      <c r="H36" s="13">
        <f t="shared" si="0"/>
        <v>0</v>
      </c>
    </row>
    <row r="37" spans="1:9" x14ac:dyDescent="0.25">
      <c r="A37" s="1"/>
      <c r="B37" s="1">
        <v>3766</v>
      </c>
      <c r="C37" s="1"/>
      <c r="D37" s="1" t="s">
        <v>56</v>
      </c>
      <c r="E37" s="2">
        <v>110</v>
      </c>
      <c r="F37" s="3">
        <v>1850</v>
      </c>
      <c r="G37" s="6">
        <v>12</v>
      </c>
      <c r="H37" s="13">
        <f t="shared" si="0"/>
        <v>2442000</v>
      </c>
    </row>
    <row r="38" spans="1:9" x14ac:dyDescent="0.25">
      <c r="A38" s="1"/>
      <c r="B38" s="1">
        <v>3766</v>
      </c>
      <c r="C38" s="1"/>
      <c r="D38" s="1" t="s">
        <v>57</v>
      </c>
      <c r="E38" s="2">
        <v>2</v>
      </c>
      <c r="F38" s="3">
        <v>30000</v>
      </c>
      <c r="G38" s="6">
        <v>12</v>
      </c>
      <c r="H38" s="13">
        <f t="shared" si="0"/>
        <v>720000</v>
      </c>
    </row>
    <row r="39" spans="1:9" x14ac:dyDescent="0.25">
      <c r="A39" s="1"/>
      <c r="B39" s="1">
        <v>3780</v>
      </c>
      <c r="C39" s="1"/>
      <c r="D39" s="1" t="s">
        <v>58</v>
      </c>
      <c r="E39" s="2">
        <v>4</v>
      </c>
      <c r="F39" s="3">
        <v>91000</v>
      </c>
      <c r="G39" s="6">
        <v>1</v>
      </c>
      <c r="H39" s="13">
        <f>E39*F39*G39</f>
        <v>364000</v>
      </c>
    </row>
    <row r="40" spans="1:9" x14ac:dyDescent="0.25">
      <c r="A40" s="1"/>
      <c r="B40" s="1">
        <v>3790</v>
      </c>
      <c r="C40" s="1"/>
      <c r="D40" s="1" t="s">
        <v>59</v>
      </c>
      <c r="E40" s="2">
        <v>1</v>
      </c>
      <c r="F40" s="3">
        <v>25000</v>
      </c>
      <c r="G40" s="6">
        <v>12</v>
      </c>
      <c r="H40" s="13">
        <f>E40*F40*G40</f>
        <v>300000</v>
      </c>
    </row>
    <row r="42" spans="1:9" x14ac:dyDescent="0.25">
      <c r="I42">
        <v>0</v>
      </c>
    </row>
    <row r="43" spans="1:9" x14ac:dyDescent="0.25">
      <c r="B43">
        <v>3500</v>
      </c>
      <c r="D43" t="s">
        <v>60</v>
      </c>
      <c r="E43">
        <v>2</v>
      </c>
      <c r="F43" s="7">
        <v>585476</v>
      </c>
      <c r="G43">
        <v>12</v>
      </c>
      <c r="H43" s="14">
        <v>14051415</v>
      </c>
    </row>
    <row r="44" spans="1:9" x14ac:dyDescent="0.25">
      <c r="H44">
        <v>0</v>
      </c>
    </row>
    <row r="45" spans="1:9" x14ac:dyDescent="0.25">
      <c r="B45">
        <v>3521</v>
      </c>
      <c r="D45" t="s">
        <v>61</v>
      </c>
      <c r="E45">
        <v>1</v>
      </c>
      <c r="F45" s="7">
        <v>15000</v>
      </c>
      <c r="G45">
        <v>12</v>
      </c>
      <c r="H45" s="14">
        <v>180000</v>
      </c>
    </row>
    <row r="46" spans="1:9" x14ac:dyDescent="0.25">
      <c r="H46" s="12">
        <v>0</v>
      </c>
    </row>
    <row r="47" spans="1:9" x14ac:dyDescent="0.25">
      <c r="B47">
        <v>3530</v>
      </c>
      <c r="D47" t="s">
        <v>34</v>
      </c>
      <c r="E47">
        <v>2</v>
      </c>
      <c r="F47" s="7">
        <v>50000</v>
      </c>
      <c r="G47">
        <v>12</v>
      </c>
      <c r="H47" s="14">
        <v>1200000</v>
      </c>
    </row>
    <row r="48" spans="1:9" x14ac:dyDescent="0.25">
      <c r="B48">
        <v>3529</v>
      </c>
      <c r="D48" t="s">
        <v>35</v>
      </c>
      <c r="G48">
        <v>12</v>
      </c>
      <c r="H48" s="14">
        <v>648527</v>
      </c>
    </row>
    <row r="49" spans="1:8" x14ac:dyDescent="0.25">
      <c r="B49">
        <v>3550</v>
      </c>
      <c r="D49" t="s">
        <v>36</v>
      </c>
      <c r="G49">
        <v>12</v>
      </c>
      <c r="H49" s="14">
        <v>518821</v>
      </c>
    </row>
    <row r="50" spans="1:8" x14ac:dyDescent="0.25">
      <c r="B50">
        <v>3527</v>
      </c>
      <c r="D50" t="s">
        <v>32</v>
      </c>
      <c r="G50">
        <v>1</v>
      </c>
      <c r="H50" s="14">
        <v>129705</v>
      </c>
    </row>
    <row r="51" spans="1:8" x14ac:dyDescent="0.25">
      <c r="H51">
        <v>0</v>
      </c>
    </row>
    <row r="52" spans="1:8" x14ac:dyDescent="0.25">
      <c r="D52" t="s">
        <v>62</v>
      </c>
      <c r="H52">
        <v>0</v>
      </c>
    </row>
    <row r="53" spans="1:8" x14ac:dyDescent="0.25">
      <c r="B53">
        <v>3552</v>
      </c>
      <c r="D53" t="s">
        <v>62</v>
      </c>
      <c r="E53">
        <v>1</v>
      </c>
      <c r="F53" s="7">
        <v>110000000</v>
      </c>
      <c r="G53">
        <v>1</v>
      </c>
      <c r="H53" s="14">
        <v>110000000</v>
      </c>
    </row>
    <row r="54" spans="1:8" x14ac:dyDescent="0.25">
      <c r="B54">
        <v>3556</v>
      </c>
      <c r="D54" t="s">
        <v>63</v>
      </c>
      <c r="E54">
        <v>1</v>
      </c>
      <c r="F54" s="7">
        <v>6600000</v>
      </c>
      <c r="G54">
        <v>1</v>
      </c>
      <c r="H54" s="14">
        <v>6600000</v>
      </c>
    </row>
    <row r="55" spans="1:8" x14ac:dyDescent="0.25">
      <c r="B55">
        <v>3556</v>
      </c>
      <c r="D55" t="s">
        <v>64</v>
      </c>
      <c r="E55">
        <v>1</v>
      </c>
      <c r="F55" s="7">
        <v>850000</v>
      </c>
      <c r="G55">
        <v>1</v>
      </c>
      <c r="H55" s="14">
        <v>850000</v>
      </c>
    </row>
    <row r="56" spans="1:8" x14ac:dyDescent="0.25">
      <c r="B56">
        <v>3552</v>
      </c>
      <c r="D56" t="s">
        <v>65</v>
      </c>
      <c r="E56">
        <v>1</v>
      </c>
      <c r="F56" s="7">
        <v>8000000</v>
      </c>
      <c r="G56">
        <v>1</v>
      </c>
      <c r="H56" s="14">
        <v>8000000</v>
      </c>
    </row>
    <row r="57" spans="1:8" x14ac:dyDescent="0.25">
      <c r="H57" s="12">
        <v>0</v>
      </c>
    </row>
    <row r="58" spans="1:8" x14ac:dyDescent="0.25">
      <c r="B58">
        <v>3554</v>
      </c>
      <c r="D58" t="s">
        <v>66</v>
      </c>
      <c r="E58">
        <v>800</v>
      </c>
      <c r="F58" s="7">
        <v>2100</v>
      </c>
      <c r="G58">
        <v>12</v>
      </c>
      <c r="H58" s="14">
        <f>E58*F58*G58</f>
        <v>20160000</v>
      </c>
    </row>
    <row r="59" spans="1:8" x14ac:dyDescent="0.25">
      <c r="B59">
        <v>3555</v>
      </c>
      <c r="D59" t="s">
        <v>67</v>
      </c>
      <c r="E59">
        <v>2</v>
      </c>
      <c r="F59" s="7">
        <v>100000</v>
      </c>
      <c r="G59">
        <v>12</v>
      </c>
      <c r="H59" s="14">
        <v>2400000</v>
      </c>
    </row>
    <row r="60" spans="1:8" x14ac:dyDescent="0.25">
      <c r="B60">
        <v>3590</v>
      </c>
      <c r="D60" t="s">
        <v>59</v>
      </c>
      <c r="E60">
        <v>1</v>
      </c>
      <c r="F60" s="7">
        <v>120000</v>
      </c>
      <c r="G60">
        <v>12</v>
      </c>
      <c r="H60" s="14">
        <v>120000</v>
      </c>
    </row>
    <row r="62" spans="1:8" x14ac:dyDescent="0.25">
      <c r="A62" s="1"/>
      <c r="B62" s="1"/>
      <c r="C62" s="1"/>
      <c r="D62" s="1"/>
      <c r="E62" s="2"/>
      <c r="F62" s="3"/>
      <c r="G62" s="6"/>
      <c r="H62" s="3"/>
    </row>
    <row r="63" spans="1:8" x14ac:dyDescent="0.25">
      <c r="A63" s="1"/>
      <c r="B63" s="8"/>
      <c r="C63" s="8"/>
      <c r="D63" s="1"/>
      <c r="E63" s="8"/>
      <c r="F63" s="9"/>
      <c r="G63" s="9"/>
      <c r="H63" s="9"/>
    </row>
    <row r="64" spans="1:8" x14ac:dyDescent="0.25">
      <c r="A64" s="10" t="s">
        <v>68</v>
      </c>
      <c r="B64" s="1"/>
      <c r="C64" s="1"/>
      <c r="D64" s="5" t="s">
        <v>27</v>
      </c>
      <c r="E64" s="2"/>
      <c r="F64" s="3"/>
      <c r="G64" s="6"/>
      <c r="H64" s="3"/>
    </row>
    <row r="65" spans="1:8" x14ac:dyDescent="0.25">
      <c r="A65" s="1"/>
      <c r="B65" s="1">
        <v>3000</v>
      </c>
      <c r="C65" s="1"/>
      <c r="D65" s="1" t="s">
        <v>69</v>
      </c>
      <c r="E65" s="2">
        <v>1</v>
      </c>
      <c r="F65" s="3">
        <f>1936068*1.1*1.05*13/12</f>
        <v>2422505.0850000004</v>
      </c>
      <c r="G65" s="6">
        <v>12</v>
      </c>
      <c r="H65" s="3">
        <v>0</v>
      </c>
    </row>
    <row r="66" spans="1:8" x14ac:dyDescent="0.25">
      <c r="A66" s="1"/>
      <c r="B66" s="1">
        <v>3008</v>
      </c>
      <c r="C66" s="1"/>
      <c r="D66" s="1" t="s">
        <v>70</v>
      </c>
      <c r="E66" s="2">
        <v>1</v>
      </c>
      <c r="F66" s="3">
        <f>679947*1.1*1.05*13/12</f>
        <v>850783.6837500002</v>
      </c>
      <c r="G66" s="6">
        <v>12</v>
      </c>
      <c r="H66" s="13">
        <f>E66*F66*G66</f>
        <v>10209404.205000002</v>
      </c>
    </row>
    <row r="67" spans="1:8" x14ac:dyDescent="0.25">
      <c r="A67" s="1"/>
      <c r="B67" s="1">
        <v>3008</v>
      </c>
      <c r="C67" s="1"/>
      <c r="D67" s="1" t="s">
        <v>71</v>
      </c>
      <c r="E67" s="2">
        <v>1</v>
      </c>
      <c r="F67" s="3">
        <f>679947*1.1*1.05*13/12</f>
        <v>850783.6837500002</v>
      </c>
      <c r="G67" s="6">
        <v>12</v>
      </c>
      <c r="H67" s="13">
        <f>E67*F67*G67</f>
        <v>10209404.205000002</v>
      </c>
    </row>
    <row r="68" spans="1:8" x14ac:dyDescent="0.25">
      <c r="A68" s="1"/>
      <c r="B68" s="1">
        <v>3003</v>
      </c>
      <c r="C68" s="1"/>
      <c r="D68" s="1" t="s">
        <v>72</v>
      </c>
      <c r="E68" s="2">
        <v>6</v>
      </c>
      <c r="F68" s="3">
        <f>679947*1.1*1.05*13/12</f>
        <v>850783.6837500002</v>
      </c>
      <c r="G68" s="6">
        <v>12</v>
      </c>
      <c r="H68" s="13">
        <f>E68*F68*G68</f>
        <v>61256425.230000012</v>
      </c>
    </row>
    <row r="69" spans="1:8" x14ac:dyDescent="0.25">
      <c r="A69" s="1"/>
      <c r="B69" s="1">
        <v>3003</v>
      </c>
      <c r="C69" s="1"/>
      <c r="D69" s="1" t="s">
        <v>73</v>
      </c>
      <c r="E69" s="2" t="s">
        <v>74</v>
      </c>
      <c r="F69" s="3">
        <v>5000</v>
      </c>
      <c r="G69" s="6">
        <v>4</v>
      </c>
      <c r="H69" s="3">
        <f t="shared" ref="H69:H74" si="1">SUM(I69:R69)</f>
        <v>0</v>
      </c>
    </row>
    <row r="70" spans="1:8" x14ac:dyDescent="0.25">
      <c r="A70" s="1"/>
      <c r="B70" s="1">
        <v>3003</v>
      </c>
      <c r="C70" s="1"/>
      <c r="D70" s="1" t="s">
        <v>75</v>
      </c>
      <c r="E70" s="2" t="s">
        <v>74</v>
      </c>
      <c r="F70" s="3">
        <v>5000</v>
      </c>
      <c r="G70" s="6">
        <v>4</v>
      </c>
      <c r="H70" s="3">
        <f t="shared" si="1"/>
        <v>0</v>
      </c>
    </row>
    <row r="71" spans="1:8" x14ac:dyDescent="0.25">
      <c r="A71" s="1"/>
      <c r="B71" s="1">
        <v>3003</v>
      </c>
      <c r="C71" s="1"/>
      <c r="D71" s="1" t="s">
        <v>76</v>
      </c>
      <c r="E71" s="2" t="s">
        <v>74</v>
      </c>
      <c r="F71" s="3">
        <v>5000</v>
      </c>
      <c r="G71" s="6">
        <v>4</v>
      </c>
      <c r="H71" s="3">
        <f t="shared" si="1"/>
        <v>0</v>
      </c>
    </row>
    <row r="72" spans="1:8" x14ac:dyDescent="0.25">
      <c r="A72" s="1"/>
      <c r="B72" s="1">
        <v>3003</v>
      </c>
      <c r="C72" s="1"/>
      <c r="D72" s="1" t="s">
        <v>77</v>
      </c>
      <c r="E72" s="2" t="s">
        <v>74</v>
      </c>
      <c r="F72" s="3">
        <v>5000</v>
      </c>
      <c r="G72" s="6">
        <v>4</v>
      </c>
      <c r="H72" s="3">
        <f t="shared" si="1"/>
        <v>0</v>
      </c>
    </row>
    <row r="73" spans="1:8" x14ac:dyDescent="0.25">
      <c r="A73" s="1"/>
      <c r="B73" s="1">
        <v>3003</v>
      </c>
      <c r="C73" s="1"/>
      <c r="D73" s="1" t="s">
        <v>78</v>
      </c>
      <c r="E73" s="2" t="s">
        <v>74</v>
      </c>
      <c r="F73" s="3">
        <v>5000</v>
      </c>
      <c r="G73" s="6">
        <v>4</v>
      </c>
      <c r="H73" s="3">
        <f t="shared" si="1"/>
        <v>0</v>
      </c>
    </row>
    <row r="74" spans="1:8" x14ac:dyDescent="0.25">
      <c r="A74" s="1"/>
      <c r="B74" s="1">
        <v>3003</v>
      </c>
      <c r="C74" s="1"/>
      <c r="D74" s="1" t="s">
        <v>79</v>
      </c>
      <c r="E74" s="2" t="s">
        <v>74</v>
      </c>
      <c r="F74" s="3">
        <v>5000</v>
      </c>
      <c r="G74" s="6">
        <v>4</v>
      </c>
      <c r="H74" s="3">
        <f t="shared" si="1"/>
        <v>0</v>
      </c>
    </row>
    <row r="75" spans="1:8" x14ac:dyDescent="0.25">
      <c r="A75" s="1"/>
      <c r="B75" s="11"/>
      <c r="C75" s="1"/>
      <c r="D75" s="1"/>
      <c r="E75" s="2"/>
      <c r="F75" s="3"/>
      <c r="G75" s="6"/>
      <c r="H75" s="3">
        <f t="shared" ref="H75:H123" si="2">E75*F75*G75</f>
        <v>0</v>
      </c>
    </row>
    <row r="76" spans="1:8" x14ac:dyDescent="0.25">
      <c r="A76" s="1"/>
      <c r="B76" s="1">
        <v>3014</v>
      </c>
      <c r="C76" s="1"/>
      <c r="D76" s="1" t="s">
        <v>7</v>
      </c>
      <c r="E76" s="2">
        <v>1</v>
      </c>
      <c r="F76" s="3">
        <v>3559537</v>
      </c>
      <c r="G76" s="6">
        <v>1</v>
      </c>
      <c r="H76" s="3">
        <f t="shared" si="2"/>
        <v>3559537</v>
      </c>
    </row>
    <row r="77" spans="1:8" x14ac:dyDescent="0.25">
      <c r="A77" s="1"/>
      <c r="B77" s="1">
        <v>3015</v>
      </c>
      <c r="C77" s="1"/>
      <c r="D77" s="1" t="s">
        <v>8</v>
      </c>
      <c r="E77" s="2">
        <v>1</v>
      </c>
      <c r="F77" s="3">
        <v>3074862</v>
      </c>
      <c r="G77" s="6">
        <v>1</v>
      </c>
      <c r="H77" s="3">
        <f t="shared" si="2"/>
        <v>3074862</v>
      </c>
    </row>
    <row r="78" spans="1:8" x14ac:dyDescent="0.25">
      <c r="A78" s="1"/>
      <c r="B78" s="1">
        <v>3017</v>
      </c>
      <c r="C78" s="1"/>
      <c r="D78" s="1" t="s">
        <v>80</v>
      </c>
      <c r="E78" s="2">
        <v>1</v>
      </c>
      <c r="F78" s="3">
        <v>7067816</v>
      </c>
      <c r="G78" s="6">
        <v>1</v>
      </c>
      <c r="H78" s="3">
        <f t="shared" si="2"/>
        <v>7067816</v>
      </c>
    </row>
    <row r="79" spans="1:8" x14ac:dyDescent="0.25">
      <c r="A79" s="1"/>
      <c r="B79" s="1">
        <v>3018</v>
      </c>
      <c r="C79" s="1"/>
      <c r="D79" s="1" t="s">
        <v>81</v>
      </c>
      <c r="E79" s="2">
        <v>0</v>
      </c>
      <c r="F79" s="3">
        <v>7655000</v>
      </c>
      <c r="G79" s="6">
        <v>12</v>
      </c>
      <c r="H79" s="3">
        <f t="shared" si="2"/>
        <v>0</v>
      </c>
    </row>
    <row r="80" spans="1:8" x14ac:dyDescent="0.25">
      <c r="A80" s="1"/>
      <c r="B80" s="1">
        <v>3019</v>
      </c>
      <c r="C80" s="1"/>
      <c r="D80" s="1" t="s">
        <v>82</v>
      </c>
      <c r="E80" s="2">
        <v>0</v>
      </c>
      <c r="F80" s="3">
        <v>2090000</v>
      </c>
      <c r="G80" s="6">
        <v>12</v>
      </c>
      <c r="H80" s="3">
        <f t="shared" si="2"/>
        <v>0</v>
      </c>
    </row>
    <row r="81" spans="1:8" x14ac:dyDescent="0.25">
      <c r="A81" s="1"/>
      <c r="B81" s="1"/>
      <c r="C81" s="1"/>
      <c r="D81" s="1"/>
      <c r="E81" s="2"/>
      <c r="F81" s="3"/>
      <c r="G81" s="6"/>
      <c r="H81" s="3">
        <f t="shared" si="2"/>
        <v>0</v>
      </c>
    </row>
    <row r="82" spans="1:8" x14ac:dyDescent="0.25">
      <c r="A82" s="1"/>
      <c r="B82" s="1">
        <v>3021</v>
      </c>
      <c r="C82" s="1"/>
      <c r="D82" s="1" t="s">
        <v>83</v>
      </c>
      <c r="E82" s="2">
        <v>2</v>
      </c>
      <c r="F82" s="3">
        <v>15000</v>
      </c>
      <c r="G82" s="6">
        <v>12</v>
      </c>
      <c r="H82" s="13">
        <f t="shared" si="2"/>
        <v>360000</v>
      </c>
    </row>
    <row r="83" spans="1:8" x14ac:dyDescent="0.25">
      <c r="A83" s="1"/>
      <c r="B83" s="1">
        <v>3021</v>
      </c>
      <c r="C83" s="1"/>
      <c r="D83" s="1" t="s">
        <v>84</v>
      </c>
      <c r="E83" s="2">
        <v>9</v>
      </c>
      <c r="F83" s="3">
        <v>13200</v>
      </c>
      <c r="G83" s="6">
        <v>12</v>
      </c>
      <c r="H83" s="13">
        <f>E83*F83*G83</f>
        <v>1425600</v>
      </c>
    </row>
    <row r="84" spans="1:8" x14ac:dyDescent="0.25">
      <c r="A84" s="1"/>
      <c r="B84" s="1">
        <v>3021</v>
      </c>
      <c r="C84" s="1"/>
      <c r="D84" s="1" t="s">
        <v>85</v>
      </c>
      <c r="E84" s="2">
        <v>50</v>
      </c>
      <c r="F84" s="3">
        <v>3000</v>
      </c>
      <c r="G84" s="6">
        <v>12</v>
      </c>
      <c r="H84" s="13">
        <f t="shared" si="2"/>
        <v>1800000</v>
      </c>
    </row>
    <row r="85" spans="1:8" x14ac:dyDescent="0.25">
      <c r="A85" s="1"/>
      <c r="B85" s="1">
        <v>3027</v>
      </c>
      <c r="C85" s="1"/>
      <c r="D85" s="1" t="s">
        <v>86</v>
      </c>
      <c r="E85" s="2"/>
      <c r="F85" s="3"/>
      <c r="G85" s="6"/>
      <c r="H85" s="13">
        <f>H87/5</f>
        <v>816752.33640000015</v>
      </c>
    </row>
    <row r="86" spans="1:8" x14ac:dyDescent="0.25">
      <c r="A86" s="1"/>
      <c r="B86" s="1">
        <v>3030</v>
      </c>
      <c r="C86" s="1"/>
      <c r="D86" s="1" t="s">
        <v>34</v>
      </c>
      <c r="E86" s="2">
        <v>9</v>
      </c>
      <c r="F86" s="3">
        <v>50000</v>
      </c>
      <c r="G86" s="6">
        <v>12</v>
      </c>
      <c r="H86" s="13">
        <f t="shared" si="2"/>
        <v>5400000</v>
      </c>
    </row>
    <row r="87" spans="1:8" x14ac:dyDescent="0.25">
      <c r="A87" s="1"/>
      <c r="B87" s="1">
        <v>3029</v>
      </c>
      <c r="C87" s="1"/>
      <c r="D87" s="1" t="s">
        <v>35</v>
      </c>
      <c r="E87" s="2"/>
      <c r="F87" s="3"/>
      <c r="G87" s="6"/>
      <c r="H87" s="13">
        <f>(H65+H66+H67+H68)*0.05</f>
        <v>4083761.682000001</v>
      </c>
    </row>
    <row r="88" spans="1:8" x14ac:dyDescent="0.25">
      <c r="A88" s="1"/>
      <c r="B88" s="1">
        <v>3050</v>
      </c>
      <c r="C88" s="1"/>
      <c r="D88" s="5" t="s">
        <v>36</v>
      </c>
      <c r="E88" s="2"/>
      <c r="F88" s="3"/>
      <c r="G88" s="6"/>
      <c r="H88" s="13">
        <f>H87*0.8</f>
        <v>3267009.345600001</v>
      </c>
    </row>
    <row r="89" spans="1:8" x14ac:dyDescent="0.25">
      <c r="A89" s="1"/>
      <c r="B89" s="11">
        <v>3027</v>
      </c>
      <c r="C89" s="1"/>
      <c r="D89" s="1" t="s">
        <v>37</v>
      </c>
      <c r="E89" s="2"/>
      <c r="F89" s="3"/>
      <c r="G89" s="6"/>
      <c r="H89" s="13">
        <v>1400000</v>
      </c>
    </row>
    <row r="90" spans="1:8" x14ac:dyDescent="0.25">
      <c r="A90" s="1"/>
      <c r="B90" s="1"/>
      <c r="C90" s="1"/>
      <c r="D90" s="1" t="s">
        <v>87</v>
      </c>
      <c r="E90" s="2"/>
      <c r="F90" s="3"/>
      <c r="G90" s="6"/>
      <c r="H90" s="3">
        <f t="shared" si="2"/>
        <v>0</v>
      </c>
    </row>
    <row r="91" spans="1:8" x14ac:dyDescent="0.25">
      <c r="A91" s="1"/>
      <c r="B91" s="1"/>
      <c r="C91" s="1"/>
      <c r="D91" s="1" t="s">
        <v>88</v>
      </c>
      <c r="E91" s="2"/>
      <c r="F91" s="3"/>
      <c r="G91" s="6"/>
      <c r="H91" s="3">
        <f t="shared" si="2"/>
        <v>0</v>
      </c>
    </row>
    <row r="92" spans="1:8" x14ac:dyDescent="0.25">
      <c r="A92" s="1"/>
      <c r="B92" s="1">
        <v>3412</v>
      </c>
      <c r="C92" s="1"/>
      <c r="D92" s="1" t="s">
        <v>36</v>
      </c>
      <c r="E92" s="2">
        <v>5</v>
      </c>
      <c r="F92" s="3">
        <v>100000</v>
      </c>
      <c r="G92" s="6">
        <v>4</v>
      </c>
      <c r="H92" s="13">
        <f t="shared" si="2"/>
        <v>2000000</v>
      </c>
    </row>
    <row r="93" spans="1:8" x14ac:dyDescent="0.25">
      <c r="A93" s="1"/>
      <c r="B93" s="11">
        <v>3412</v>
      </c>
      <c r="C93" s="1"/>
      <c r="D93" s="5" t="s">
        <v>89</v>
      </c>
      <c r="E93" s="2">
        <v>1</v>
      </c>
      <c r="F93" s="3">
        <v>1500000</v>
      </c>
      <c r="G93" s="6">
        <v>2</v>
      </c>
      <c r="H93" s="13">
        <f t="shared" si="2"/>
        <v>3000000</v>
      </c>
    </row>
    <row r="94" spans="1:8" x14ac:dyDescent="0.25">
      <c r="A94" s="1"/>
      <c r="B94" s="1">
        <v>3412</v>
      </c>
      <c r="C94" s="1"/>
      <c r="D94" s="1" t="s">
        <v>90</v>
      </c>
      <c r="E94" s="2">
        <v>1</v>
      </c>
      <c r="F94" s="3">
        <v>3000000</v>
      </c>
      <c r="G94" s="6">
        <v>1</v>
      </c>
      <c r="H94" s="13">
        <f t="shared" si="2"/>
        <v>3000000</v>
      </c>
    </row>
    <row r="95" spans="1:8" x14ac:dyDescent="0.25">
      <c r="A95" s="1"/>
      <c r="B95" s="1"/>
      <c r="C95" s="1"/>
      <c r="D95" s="1"/>
      <c r="E95" s="2"/>
      <c r="F95" s="3"/>
      <c r="G95" s="6"/>
      <c r="H95" s="3">
        <f t="shared" si="2"/>
        <v>0</v>
      </c>
    </row>
    <row r="96" spans="1:8" x14ac:dyDescent="0.25">
      <c r="A96" s="1"/>
      <c r="B96" s="1">
        <v>3080</v>
      </c>
      <c r="C96" s="1"/>
      <c r="D96" s="1" t="s">
        <v>91</v>
      </c>
      <c r="E96" s="2"/>
      <c r="F96" s="3"/>
      <c r="G96" s="6"/>
      <c r="H96" s="3">
        <f t="shared" si="2"/>
        <v>0</v>
      </c>
    </row>
    <row r="97" spans="1:8" x14ac:dyDescent="0.25">
      <c r="A97" s="1"/>
      <c r="B97" s="1">
        <v>3080</v>
      </c>
      <c r="C97" s="1"/>
      <c r="D97" s="1" t="s">
        <v>92</v>
      </c>
      <c r="E97" s="2">
        <v>1</v>
      </c>
      <c r="F97" s="3">
        <v>1200000</v>
      </c>
      <c r="G97" s="6">
        <v>1</v>
      </c>
      <c r="H97" s="13">
        <f t="shared" si="2"/>
        <v>1200000</v>
      </c>
    </row>
    <row r="98" spans="1:8" x14ac:dyDescent="0.25">
      <c r="A98" s="1"/>
      <c r="B98" s="1">
        <v>3080</v>
      </c>
      <c r="C98" s="1"/>
      <c r="D98" s="1" t="s">
        <v>93</v>
      </c>
      <c r="E98" s="2">
        <v>6</v>
      </c>
      <c r="F98" s="3">
        <v>15750000</v>
      </c>
      <c r="G98" s="6">
        <v>5</v>
      </c>
      <c r="H98" s="13">
        <f t="shared" si="2"/>
        <v>472500000</v>
      </c>
    </row>
    <row r="99" spans="1:8" x14ac:dyDescent="0.25">
      <c r="A99" s="1"/>
      <c r="B99" s="1">
        <v>3080</v>
      </c>
      <c r="C99" s="1"/>
      <c r="D99" s="1" t="s">
        <v>94</v>
      </c>
      <c r="E99" s="2">
        <v>6</v>
      </c>
      <c r="F99" s="3">
        <v>21000000</v>
      </c>
      <c r="G99" s="6">
        <v>1</v>
      </c>
      <c r="H99" s="13">
        <f t="shared" si="2"/>
        <v>126000000</v>
      </c>
    </row>
    <row r="100" spans="1:8" x14ac:dyDescent="0.25">
      <c r="A100" s="1"/>
      <c r="B100" s="1">
        <v>3080</v>
      </c>
      <c r="C100" s="1"/>
      <c r="D100" s="1" t="s">
        <v>95</v>
      </c>
      <c r="E100" s="2">
        <v>6</v>
      </c>
      <c r="F100" s="3">
        <v>6300000</v>
      </c>
      <c r="G100" s="6">
        <v>1</v>
      </c>
      <c r="H100" s="13">
        <f t="shared" si="2"/>
        <v>37800000</v>
      </c>
    </row>
    <row r="101" spans="1:8" x14ac:dyDescent="0.25">
      <c r="A101" s="1"/>
      <c r="B101" s="1">
        <v>3080</v>
      </c>
      <c r="C101" s="1"/>
      <c r="D101" s="1" t="s">
        <v>96</v>
      </c>
      <c r="E101" s="2">
        <v>6</v>
      </c>
      <c r="F101" s="3">
        <v>2600000</v>
      </c>
      <c r="G101" s="6">
        <v>1</v>
      </c>
      <c r="H101" s="13">
        <f t="shared" si="2"/>
        <v>15600000</v>
      </c>
    </row>
    <row r="102" spans="1:8" x14ac:dyDescent="0.25">
      <c r="A102" s="1"/>
      <c r="B102" s="1">
        <v>3080</v>
      </c>
      <c r="C102" s="1"/>
      <c r="D102" s="1" t="s">
        <v>97</v>
      </c>
      <c r="E102" s="2">
        <v>6</v>
      </c>
      <c r="F102" s="3">
        <v>8400000</v>
      </c>
      <c r="G102" s="6">
        <v>1</v>
      </c>
      <c r="H102" s="13">
        <f t="shared" si="2"/>
        <v>50400000</v>
      </c>
    </row>
    <row r="103" spans="1:8" x14ac:dyDescent="0.25">
      <c r="A103" s="1"/>
      <c r="B103" s="1">
        <v>3080</v>
      </c>
      <c r="C103" s="1"/>
      <c r="D103" s="1" t="s">
        <v>98</v>
      </c>
      <c r="E103" s="2">
        <v>6</v>
      </c>
      <c r="F103" s="3">
        <v>2600000</v>
      </c>
      <c r="G103" s="6">
        <v>1</v>
      </c>
      <c r="H103" s="13">
        <f t="shared" si="2"/>
        <v>15600000</v>
      </c>
    </row>
    <row r="104" spans="1:8" x14ac:dyDescent="0.25">
      <c r="A104" s="1"/>
      <c r="B104" s="1">
        <v>3080</v>
      </c>
      <c r="C104" s="1"/>
      <c r="D104" s="1" t="s">
        <v>99</v>
      </c>
      <c r="E104" s="2">
        <v>6</v>
      </c>
      <c r="F104" s="3">
        <v>2100000</v>
      </c>
      <c r="G104" s="6">
        <v>4</v>
      </c>
      <c r="H104" s="13">
        <f t="shared" si="2"/>
        <v>50400000</v>
      </c>
    </row>
    <row r="105" spans="1:8" x14ac:dyDescent="0.25">
      <c r="A105" s="1"/>
      <c r="B105" s="1">
        <v>3080</v>
      </c>
      <c r="C105" s="1"/>
      <c r="D105" s="1" t="s">
        <v>100</v>
      </c>
      <c r="E105" s="2">
        <v>6</v>
      </c>
      <c r="F105" s="3">
        <v>26250000</v>
      </c>
      <c r="G105" s="6">
        <v>1</v>
      </c>
      <c r="H105" s="13">
        <f t="shared" si="2"/>
        <v>157500000</v>
      </c>
    </row>
    <row r="106" spans="1:8" x14ac:dyDescent="0.25">
      <c r="A106" s="1"/>
      <c r="B106" s="1"/>
      <c r="C106" s="1"/>
      <c r="D106" s="1"/>
      <c r="E106" s="2"/>
      <c r="F106" s="3"/>
      <c r="G106" s="6"/>
      <c r="H106" s="3">
        <f t="shared" si="2"/>
        <v>0</v>
      </c>
    </row>
    <row r="107" spans="1:8" x14ac:dyDescent="0.25">
      <c r="A107" s="1"/>
      <c r="B107" s="11">
        <v>3401</v>
      </c>
      <c r="C107" s="1"/>
      <c r="D107" s="5" t="s">
        <v>101</v>
      </c>
      <c r="E107" s="2">
        <v>18</v>
      </c>
      <c r="F107" s="3">
        <v>305000</v>
      </c>
      <c r="G107" s="6">
        <v>1</v>
      </c>
      <c r="H107" s="13">
        <f t="shared" si="2"/>
        <v>5490000</v>
      </c>
    </row>
    <row r="108" spans="1:8" x14ac:dyDescent="0.25">
      <c r="A108" s="1"/>
      <c r="B108" s="1">
        <v>3401</v>
      </c>
      <c r="C108" s="1"/>
      <c r="D108" s="1" t="s">
        <v>102</v>
      </c>
      <c r="E108" s="2">
        <v>6</v>
      </c>
      <c r="F108" s="3">
        <v>275000</v>
      </c>
      <c r="G108" s="6">
        <v>20</v>
      </c>
      <c r="H108" s="13">
        <f t="shared" si="2"/>
        <v>33000000</v>
      </c>
    </row>
    <row r="109" spans="1:8" x14ac:dyDescent="0.25">
      <c r="A109" s="1"/>
      <c r="B109" s="1">
        <v>3094</v>
      </c>
      <c r="C109" s="1"/>
      <c r="D109" s="1" t="s">
        <v>103</v>
      </c>
      <c r="E109" s="2">
        <v>1</v>
      </c>
      <c r="F109" s="3">
        <v>39100000</v>
      </c>
      <c r="G109" s="6">
        <v>1</v>
      </c>
      <c r="H109" s="3">
        <f>E109*F109*G109</f>
        <v>39100000</v>
      </c>
    </row>
    <row r="110" spans="1:8" x14ac:dyDescent="0.25">
      <c r="A110" s="1"/>
      <c r="B110" s="1">
        <v>3084</v>
      </c>
      <c r="C110" s="1"/>
      <c r="D110" s="1" t="s">
        <v>104</v>
      </c>
      <c r="E110" s="2"/>
      <c r="F110" s="3"/>
      <c r="G110" s="6"/>
      <c r="H110" s="3">
        <f t="shared" si="2"/>
        <v>0</v>
      </c>
    </row>
    <row r="111" spans="1:8" x14ac:dyDescent="0.25">
      <c r="A111" s="1"/>
      <c r="B111" s="1">
        <v>3084</v>
      </c>
      <c r="C111" s="1"/>
      <c r="D111" s="1" t="s">
        <v>105</v>
      </c>
      <c r="E111" s="2">
        <v>24</v>
      </c>
      <c r="F111" s="3">
        <v>1500000</v>
      </c>
      <c r="G111" s="6">
        <v>1</v>
      </c>
      <c r="H111" s="13">
        <f t="shared" si="2"/>
        <v>36000000</v>
      </c>
    </row>
    <row r="112" spans="1:8" x14ac:dyDescent="0.25">
      <c r="A112" s="1"/>
      <c r="B112" s="1">
        <v>3084</v>
      </c>
      <c r="C112" s="1"/>
      <c r="D112" s="1" t="s">
        <v>106</v>
      </c>
      <c r="E112" s="2">
        <v>4</v>
      </c>
      <c r="F112" s="3">
        <v>1000000</v>
      </c>
      <c r="G112" s="6">
        <v>1</v>
      </c>
      <c r="H112" s="13">
        <f t="shared" si="2"/>
        <v>4000000</v>
      </c>
    </row>
    <row r="113" spans="1:8" x14ac:dyDescent="0.25">
      <c r="A113" s="1"/>
      <c r="B113" s="11">
        <v>3084</v>
      </c>
      <c r="C113" s="1"/>
      <c r="D113" s="5" t="s">
        <v>107</v>
      </c>
      <c r="E113" s="2">
        <v>6</v>
      </c>
      <c r="F113" s="3">
        <v>2000000</v>
      </c>
      <c r="G113" s="6">
        <v>1</v>
      </c>
      <c r="H113" s="13">
        <f t="shared" si="2"/>
        <v>12000000</v>
      </c>
    </row>
    <row r="114" spans="1:8" x14ac:dyDescent="0.25">
      <c r="A114" s="1"/>
      <c r="B114" s="1"/>
      <c r="C114" s="1"/>
      <c r="D114" s="1" t="s">
        <v>108</v>
      </c>
      <c r="E114" s="2">
        <v>1</v>
      </c>
      <c r="F114" s="3">
        <v>1000000</v>
      </c>
      <c r="G114" s="6">
        <v>1</v>
      </c>
      <c r="H114" s="13">
        <f t="shared" si="2"/>
        <v>1000000</v>
      </c>
    </row>
    <row r="115" spans="1:8" x14ac:dyDescent="0.25">
      <c r="A115" s="1"/>
      <c r="B115" s="1"/>
      <c r="C115" s="1"/>
      <c r="D115" s="1"/>
      <c r="E115" s="2"/>
      <c r="F115" s="3"/>
      <c r="G115" s="6"/>
      <c r="H115" s="3">
        <f t="shared" si="2"/>
        <v>0</v>
      </c>
    </row>
    <row r="116" spans="1:8" x14ac:dyDescent="0.25">
      <c r="A116" s="1"/>
      <c r="B116" s="1">
        <v>3410</v>
      </c>
      <c r="C116" s="1"/>
      <c r="D116" s="1" t="s">
        <v>109</v>
      </c>
      <c r="E116" s="2"/>
      <c r="F116" s="3"/>
      <c r="G116" s="6"/>
      <c r="H116" s="3">
        <f t="shared" si="2"/>
        <v>0</v>
      </c>
    </row>
    <row r="117" spans="1:8" x14ac:dyDescent="0.25">
      <c r="A117" s="1"/>
      <c r="B117" s="1">
        <v>3410</v>
      </c>
      <c r="C117" s="1"/>
      <c r="D117" s="1" t="s">
        <v>110</v>
      </c>
      <c r="E117" s="2">
        <v>1</v>
      </c>
      <c r="F117" s="3">
        <v>1200000</v>
      </c>
      <c r="G117" s="6">
        <v>1</v>
      </c>
      <c r="H117" s="13">
        <f t="shared" si="2"/>
        <v>1200000</v>
      </c>
    </row>
    <row r="118" spans="1:8" x14ac:dyDescent="0.25">
      <c r="A118" s="1"/>
      <c r="B118" s="1">
        <v>3410</v>
      </c>
      <c r="C118" s="1"/>
      <c r="D118" s="1" t="s">
        <v>111</v>
      </c>
      <c r="E118" s="2">
        <v>2</v>
      </c>
      <c r="F118" s="3">
        <v>3000</v>
      </c>
      <c r="G118" s="6">
        <v>5700</v>
      </c>
      <c r="H118" s="13">
        <f t="shared" si="2"/>
        <v>34200000</v>
      </c>
    </row>
    <row r="119" spans="1:8" x14ac:dyDescent="0.25">
      <c r="A119" s="1"/>
      <c r="B119" s="1">
        <v>3410</v>
      </c>
      <c r="C119" s="1"/>
      <c r="D119" s="1" t="s">
        <v>112</v>
      </c>
      <c r="E119" s="2">
        <v>1</v>
      </c>
      <c r="F119" s="3">
        <v>13500</v>
      </c>
      <c r="G119" s="6">
        <v>5700</v>
      </c>
      <c r="H119" s="13">
        <f t="shared" si="2"/>
        <v>76950000</v>
      </c>
    </row>
    <row r="120" spans="1:8" x14ac:dyDescent="0.25">
      <c r="A120" s="10"/>
      <c r="B120" s="1">
        <v>3410</v>
      </c>
      <c r="C120" s="1"/>
      <c r="D120" s="5" t="s">
        <v>113</v>
      </c>
      <c r="E120" s="2">
        <v>1</v>
      </c>
      <c r="F120" s="3">
        <v>8000</v>
      </c>
      <c r="G120" s="6">
        <v>5700</v>
      </c>
      <c r="H120" s="13">
        <f t="shared" si="2"/>
        <v>45600000</v>
      </c>
    </row>
    <row r="121" spans="1:8" x14ac:dyDescent="0.25">
      <c r="A121" s="10"/>
      <c r="B121" s="1">
        <v>3410</v>
      </c>
      <c r="C121" s="1"/>
      <c r="D121" s="5"/>
      <c r="E121" s="2"/>
      <c r="F121" s="3"/>
      <c r="G121" s="6"/>
      <c r="H121" s="13"/>
    </row>
    <row r="122" spans="1:8" x14ac:dyDescent="0.25">
      <c r="A122" s="1"/>
      <c r="B122" s="1">
        <v>3410</v>
      </c>
      <c r="C122" s="1"/>
      <c r="D122" s="1" t="s">
        <v>114</v>
      </c>
      <c r="E122" s="2">
        <v>18</v>
      </c>
      <c r="F122" s="3">
        <v>1150</v>
      </c>
      <c r="G122" s="6">
        <v>12200</v>
      </c>
      <c r="H122" s="13">
        <f>E122*F122*G122</f>
        <v>252540000</v>
      </c>
    </row>
    <row r="123" spans="1:8" x14ac:dyDescent="0.25">
      <c r="A123" s="1"/>
      <c r="B123" s="1">
        <v>3410</v>
      </c>
      <c r="C123" s="1"/>
      <c r="D123" s="1" t="s">
        <v>115</v>
      </c>
      <c r="E123" s="2">
        <v>0</v>
      </c>
      <c r="F123" s="3">
        <v>1150</v>
      </c>
      <c r="G123" s="6">
        <v>0</v>
      </c>
      <c r="H123" s="3">
        <f t="shared" si="2"/>
        <v>0</v>
      </c>
    </row>
    <row r="125" spans="1:8" x14ac:dyDescent="0.25">
      <c r="D125" t="s">
        <v>116</v>
      </c>
      <c r="E125" s="2">
        <v>12</v>
      </c>
      <c r="H125" s="14">
        <v>144742404</v>
      </c>
    </row>
    <row r="127" spans="1:8" x14ac:dyDescent="0.25">
      <c r="D127" t="s">
        <v>117</v>
      </c>
      <c r="E127" s="2">
        <v>12</v>
      </c>
    </row>
    <row r="129" spans="4:8" x14ac:dyDescent="0.25">
      <c r="D129" t="s">
        <v>118</v>
      </c>
      <c r="H129" s="7">
        <f>SUM(H3:H128)</f>
        <v>1955202280.299</v>
      </c>
    </row>
  </sheetData>
  <phoneticPr fontId="1" type="noConversion"/>
  <pageMargins left="0.75" right="0.75" top="1" bottom="1" header="0.5" footer="0.5"/>
  <pageSetup paperSize="9" scale="6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activeCell="A9" sqref="A9"/>
    </sheetView>
  </sheetViews>
  <sheetFormatPr defaultRowHeight="12.5" x14ac:dyDescent="0.25"/>
  <cols>
    <col min="1" max="1" width="57.7265625" customWidth="1"/>
    <col min="2" max="2" width="16.7265625" customWidth="1"/>
    <col min="3" max="3" width="29.7265625" customWidth="1"/>
    <col min="4" max="4" width="17.7265625" customWidth="1"/>
    <col min="5" max="5" width="11.453125" customWidth="1"/>
    <col min="6" max="6" width="12.26953125" customWidth="1"/>
    <col min="7" max="7" width="25.453125" customWidth="1"/>
  </cols>
  <sheetData>
    <row r="1" spans="1:7" ht="13" x14ac:dyDescent="0.3">
      <c r="B1" s="4"/>
      <c r="D1" s="4"/>
      <c r="E1" s="4"/>
      <c r="F1" s="4"/>
      <c r="G1" s="4"/>
    </row>
    <row r="2" spans="1:7" ht="13" x14ac:dyDescent="0.3">
      <c r="A2" s="27" t="s">
        <v>119</v>
      </c>
      <c r="B2" s="4"/>
      <c r="C2" s="4"/>
      <c r="D2" s="4"/>
      <c r="E2" s="4"/>
      <c r="F2" s="4"/>
      <c r="G2" s="4"/>
    </row>
    <row r="3" spans="1:7" ht="13" x14ac:dyDescent="0.3">
      <c r="A3" s="28" t="s">
        <v>120</v>
      </c>
      <c r="B3" s="4"/>
      <c r="D3" s="4"/>
      <c r="E3" s="4"/>
      <c r="F3" s="4"/>
      <c r="G3" s="4"/>
    </row>
    <row r="4" spans="1:7" ht="13" x14ac:dyDescent="0.3">
      <c r="A4" s="4"/>
    </row>
    <row r="5" spans="1:7" ht="12" customHeight="1" x14ac:dyDescent="0.3">
      <c r="A5" s="4" t="s">
        <v>121</v>
      </c>
    </row>
    <row r="7" spans="1:7" ht="12.75" customHeight="1" x14ac:dyDescent="0.3">
      <c r="A7" s="4" t="s">
        <v>122</v>
      </c>
    </row>
    <row r="8" spans="1:7" ht="12.75" customHeight="1" x14ac:dyDescent="0.3">
      <c r="A8" s="4" t="s">
        <v>123</v>
      </c>
      <c r="C8" s="4" t="s">
        <v>124</v>
      </c>
    </row>
    <row r="9" spans="1:7" ht="12.75" customHeight="1" x14ac:dyDescent="0.3">
      <c r="A9" s="4" t="s">
        <v>125</v>
      </c>
    </row>
    <row r="10" spans="1:7" ht="12.75" customHeight="1" x14ac:dyDescent="0.3">
      <c r="A10" s="4" t="s">
        <v>126</v>
      </c>
      <c r="B10" s="207">
        <v>39436</v>
      </c>
    </row>
    <row r="11" spans="1:7" ht="8.25" customHeight="1" thickBot="1" x14ac:dyDescent="0.3"/>
    <row r="12" spans="1:7" ht="16" thickBot="1" x14ac:dyDescent="0.3">
      <c r="A12" s="29" t="s">
        <v>127</v>
      </c>
      <c r="B12" s="30"/>
      <c r="C12" s="30"/>
      <c r="D12" s="31"/>
    </row>
    <row r="13" spans="1:7" ht="13" x14ac:dyDescent="0.3">
      <c r="A13" s="32" t="s">
        <v>128</v>
      </c>
      <c r="B13" s="33"/>
      <c r="C13" s="34" t="s">
        <v>129</v>
      </c>
      <c r="D13" s="35"/>
    </row>
    <row r="14" spans="1:7" ht="13" x14ac:dyDescent="0.3">
      <c r="A14" s="36" t="s">
        <v>130</v>
      </c>
      <c r="B14" s="37"/>
      <c r="C14" s="38"/>
      <c r="D14" s="39"/>
    </row>
    <row r="15" spans="1:7" ht="12.75" customHeight="1" x14ac:dyDescent="0.3">
      <c r="A15" s="40" t="s">
        <v>131</v>
      </c>
      <c r="B15" s="41"/>
      <c r="C15" s="42" t="s">
        <v>132</v>
      </c>
      <c r="D15" s="43" t="s">
        <v>133</v>
      </c>
    </row>
    <row r="16" spans="1:7" ht="12.75" customHeight="1" x14ac:dyDescent="0.3">
      <c r="A16" s="44" t="s">
        <v>134</v>
      </c>
      <c r="B16" s="45"/>
      <c r="C16" s="46"/>
      <c r="D16" s="47"/>
    </row>
    <row r="17" spans="1:4" ht="12.75" customHeight="1" x14ac:dyDescent="0.3">
      <c r="A17" s="44" t="s">
        <v>135</v>
      </c>
      <c r="B17" s="45"/>
      <c r="C17" s="42" t="s">
        <v>136</v>
      </c>
      <c r="D17" s="43"/>
    </row>
    <row r="18" spans="1:4" ht="14" x14ac:dyDescent="0.3">
      <c r="A18" s="44" t="s">
        <v>137</v>
      </c>
      <c r="B18" s="45"/>
      <c r="C18" s="48" t="s">
        <v>138</v>
      </c>
      <c r="D18" s="49" t="s">
        <v>139</v>
      </c>
    </row>
    <row r="19" spans="1:4" ht="12.75" customHeight="1" x14ac:dyDescent="0.3">
      <c r="A19" s="44" t="s">
        <v>140</v>
      </c>
      <c r="B19" s="50"/>
      <c r="C19" s="51" t="s">
        <v>141</v>
      </c>
      <c r="D19" s="43" t="s">
        <v>133</v>
      </c>
    </row>
    <row r="20" spans="1:4" ht="12.75" customHeight="1" x14ac:dyDescent="0.25">
      <c r="A20" s="44" t="s">
        <v>142</v>
      </c>
      <c r="B20" s="45"/>
      <c r="C20" s="51"/>
      <c r="D20" s="52"/>
    </row>
    <row r="21" spans="1:4" ht="12.75" customHeight="1" x14ac:dyDescent="0.3">
      <c r="A21" s="44" t="s">
        <v>143</v>
      </c>
      <c r="B21" s="45"/>
      <c r="C21" s="53" t="s">
        <v>144</v>
      </c>
      <c r="D21" s="43" t="s">
        <v>133</v>
      </c>
    </row>
    <row r="22" spans="1:4" x14ac:dyDescent="0.25">
      <c r="A22" s="44" t="s">
        <v>145</v>
      </c>
      <c r="B22" s="45"/>
      <c r="D22" s="54"/>
    </row>
    <row r="23" spans="1:4" ht="14" x14ac:dyDescent="0.3">
      <c r="A23" s="44" t="s">
        <v>146</v>
      </c>
      <c r="B23" s="45"/>
      <c r="C23" s="53" t="s">
        <v>147</v>
      </c>
      <c r="D23" s="43" t="s">
        <v>133</v>
      </c>
    </row>
    <row r="24" spans="1:4" ht="14" x14ac:dyDescent="0.3">
      <c r="A24" s="44" t="s">
        <v>148</v>
      </c>
      <c r="B24" s="45"/>
      <c r="C24" s="51" t="s">
        <v>149</v>
      </c>
      <c r="D24" s="49" t="s">
        <v>139</v>
      </c>
    </row>
    <row r="25" spans="1:4" x14ac:dyDescent="0.25">
      <c r="A25" s="44" t="s">
        <v>150</v>
      </c>
      <c r="B25" s="45"/>
      <c r="D25" s="54"/>
    </row>
    <row r="26" spans="1:4" ht="14" x14ac:dyDescent="0.3">
      <c r="A26" s="44" t="s">
        <v>151</v>
      </c>
      <c r="B26" s="45"/>
      <c r="C26" s="42" t="s">
        <v>152</v>
      </c>
      <c r="D26" s="43" t="s">
        <v>133</v>
      </c>
    </row>
    <row r="27" spans="1:4" ht="14" x14ac:dyDescent="0.3">
      <c r="A27" s="44" t="s">
        <v>153</v>
      </c>
      <c r="B27" s="45"/>
      <c r="C27" s="48" t="s">
        <v>154</v>
      </c>
      <c r="D27" s="49" t="s">
        <v>139</v>
      </c>
    </row>
    <row r="28" spans="1:4" ht="13" x14ac:dyDescent="0.3">
      <c r="A28" s="55" t="s">
        <v>155</v>
      </c>
      <c r="B28" s="50"/>
      <c r="C28" s="51"/>
      <c r="D28" s="54"/>
    </row>
    <row r="29" spans="1:4" x14ac:dyDescent="0.25">
      <c r="A29" s="56" t="s">
        <v>156</v>
      </c>
      <c r="B29" s="45"/>
      <c r="C29" s="51"/>
      <c r="D29" s="54"/>
    </row>
    <row r="30" spans="1:4" x14ac:dyDescent="0.25">
      <c r="A30" s="56" t="s">
        <v>157</v>
      </c>
      <c r="B30" s="45"/>
      <c r="C30" s="51"/>
      <c r="D30" s="54"/>
    </row>
    <row r="31" spans="1:4" x14ac:dyDescent="0.25">
      <c r="A31" s="56" t="s">
        <v>158</v>
      </c>
      <c r="B31" s="45"/>
      <c r="C31" s="51"/>
      <c r="D31" s="54"/>
    </row>
    <row r="32" spans="1:4" x14ac:dyDescent="0.25">
      <c r="A32" s="56" t="s">
        <v>159</v>
      </c>
      <c r="B32" s="54"/>
      <c r="C32" s="57"/>
      <c r="D32" s="54"/>
    </row>
    <row r="33" spans="1:4" x14ac:dyDescent="0.25">
      <c r="A33" s="56" t="s">
        <v>160</v>
      </c>
      <c r="B33" s="54"/>
      <c r="C33" s="57"/>
      <c r="D33" s="54"/>
    </row>
    <row r="34" spans="1:4" x14ac:dyDescent="0.25">
      <c r="A34" s="44" t="s">
        <v>161</v>
      </c>
      <c r="B34" s="54"/>
      <c r="C34" s="57"/>
      <c r="D34" s="54"/>
    </row>
    <row r="35" spans="1:4" x14ac:dyDescent="0.25">
      <c r="A35" s="44" t="s">
        <v>162</v>
      </c>
      <c r="B35" s="54"/>
      <c r="C35" s="57"/>
      <c r="D35" s="54"/>
    </row>
    <row r="36" spans="1:4" x14ac:dyDescent="0.25">
      <c r="A36" s="44" t="s">
        <v>163</v>
      </c>
      <c r="B36" s="54"/>
      <c r="C36" s="57"/>
      <c r="D36" s="54"/>
    </row>
    <row r="37" spans="1:4" x14ac:dyDescent="0.25">
      <c r="A37" s="44" t="s">
        <v>164</v>
      </c>
      <c r="B37" s="54"/>
      <c r="C37" s="57"/>
      <c r="D37" s="54"/>
    </row>
    <row r="38" spans="1:4" ht="13" x14ac:dyDescent="0.3">
      <c r="A38" s="58" t="s">
        <v>165</v>
      </c>
      <c r="B38" s="50"/>
      <c r="C38" s="57"/>
      <c r="D38" s="54"/>
    </row>
    <row r="39" spans="1:4" ht="13" x14ac:dyDescent="0.3">
      <c r="A39" s="55" t="s">
        <v>166</v>
      </c>
      <c r="B39" s="59"/>
      <c r="C39" s="60"/>
      <c r="D39" s="54"/>
    </row>
    <row r="40" spans="1:4" ht="13" x14ac:dyDescent="0.3">
      <c r="A40" s="55" t="s">
        <v>167</v>
      </c>
      <c r="B40" s="59"/>
      <c r="C40" s="61"/>
      <c r="D40" s="62"/>
    </row>
    <row r="41" spans="1:4" ht="13.5" thickBot="1" x14ac:dyDescent="0.35">
      <c r="A41" s="63" t="s">
        <v>168</v>
      </c>
      <c r="B41" s="64"/>
      <c r="C41" s="65"/>
      <c r="D41" s="66"/>
    </row>
  </sheetData>
  <phoneticPr fontId="1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8" shapeId="5121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76200</xdr:rowOff>
              </from>
              <to>
                <xdr:col>0</xdr:col>
                <xdr:colOff>965200</xdr:colOff>
                <xdr:row>5</xdr:row>
                <xdr:rowOff>38100</xdr:rowOff>
              </to>
            </anchor>
          </objectPr>
        </oleObject>
      </mc:Choice>
      <mc:Fallback>
        <oleObject progId="Word.Document.8" shapeId="512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8"/>
  <sheetViews>
    <sheetView topLeftCell="A112" workbookViewId="0">
      <selection activeCell="N138" sqref="N138"/>
    </sheetView>
  </sheetViews>
  <sheetFormatPr defaultColWidth="9.26953125" defaultRowHeight="12.5" x14ac:dyDescent="0.25"/>
  <cols>
    <col min="1" max="2" width="2.7265625" style="26" customWidth="1"/>
    <col min="3" max="3" width="3.26953125" style="26" customWidth="1"/>
    <col min="4" max="4" width="4.26953125" style="26" customWidth="1"/>
    <col min="5" max="5" width="2.7265625" customWidth="1"/>
    <col min="6" max="7" width="8.7265625" customWidth="1"/>
    <col min="8" max="8" width="28.26953125" customWidth="1"/>
    <col min="9" max="11" width="6.7265625" hidden="1" customWidth="1"/>
    <col min="12" max="12" width="6.7265625" customWidth="1"/>
    <col min="13" max="13" width="17.7265625" customWidth="1"/>
    <col min="14" max="14" width="12.26953125" style="206" customWidth="1"/>
  </cols>
  <sheetData>
    <row r="1" spans="1:14" x14ac:dyDescent="0.25">
      <c r="N1"/>
    </row>
    <row r="2" spans="1:14" ht="13" x14ac:dyDescent="0.3">
      <c r="A2" s="67"/>
      <c r="N2"/>
    </row>
    <row r="3" spans="1:14" ht="13" x14ac:dyDescent="0.3">
      <c r="A3" s="67"/>
      <c r="G3" t="s">
        <v>169</v>
      </c>
      <c r="N3"/>
    </row>
    <row r="4" spans="1:14" ht="13" x14ac:dyDescent="0.3">
      <c r="A4" s="67"/>
      <c r="B4" s="26" t="s">
        <v>124</v>
      </c>
      <c r="G4" t="s">
        <v>170</v>
      </c>
      <c r="N4"/>
    </row>
    <row r="5" spans="1:14" ht="13" x14ac:dyDescent="0.3">
      <c r="A5" s="67"/>
      <c r="C5" s="26" t="s">
        <v>124</v>
      </c>
      <c r="G5" s="4"/>
      <c r="N5"/>
    </row>
    <row r="6" spans="1:14" ht="13" x14ac:dyDescent="0.3">
      <c r="A6" s="67"/>
      <c r="G6" s="68" t="s">
        <v>171</v>
      </c>
      <c r="N6"/>
    </row>
    <row r="7" spans="1:14" ht="13" x14ac:dyDescent="0.3">
      <c r="A7" s="67"/>
      <c r="G7" s="28"/>
      <c r="N7"/>
    </row>
    <row r="8" spans="1:14" ht="13" x14ac:dyDescent="0.3">
      <c r="A8" s="67"/>
      <c r="G8" s="28"/>
      <c r="N8"/>
    </row>
    <row r="9" spans="1:14" ht="16.899999999999999" customHeight="1" x14ac:dyDescent="0.3">
      <c r="A9" s="67" t="s">
        <v>172</v>
      </c>
      <c r="G9" s="28"/>
      <c r="N9"/>
    </row>
    <row r="10" spans="1:14" ht="16.899999999999999" customHeight="1" x14ac:dyDescent="0.3">
      <c r="A10" s="67" t="s">
        <v>173</v>
      </c>
      <c r="G10" s="28"/>
      <c r="N10"/>
    </row>
    <row r="11" spans="1:14" ht="16.899999999999999" customHeight="1" x14ac:dyDescent="0.3">
      <c r="A11" s="67" t="s">
        <v>174</v>
      </c>
      <c r="B11" s="69"/>
      <c r="C11" s="69"/>
      <c r="D11" s="69"/>
      <c r="E11" s="70"/>
      <c r="F11" s="70"/>
      <c r="G11" s="70"/>
      <c r="H11" s="70"/>
      <c r="N11"/>
    </row>
    <row r="12" spans="1:14" ht="10.9" customHeight="1" x14ac:dyDescent="0.25">
      <c r="N12"/>
    </row>
    <row r="13" spans="1:14" s="72" customFormat="1" ht="27" customHeight="1" x14ac:dyDescent="0.4">
      <c r="A13" s="263" t="s">
        <v>175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71"/>
    </row>
    <row r="14" spans="1:14" s="72" customFormat="1" ht="12.75" customHeight="1" x14ac:dyDescent="0.7">
      <c r="A14" s="73"/>
      <c r="B14" s="74"/>
      <c r="C14" s="74"/>
      <c r="D14" s="74"/>
      <c r="E14" s="71"/>
      <c r="F14" s="75"/>
      <c r="G14" s="75"/>
      <c r="H14" s="75"/>
      <c r="I14" s="75"/>
      <c r="J14" s="75"/>
      <c r="K14" s="71"/>
      <c r="L14" s="71"/>
      <c r="M14" s="71"/>
      <c r="N14" s="71"/>
    </row>
    <row r="15" spans="1:14" s="78" customFormat="1" ht="17.25" customHeight="1" x14ac:dyDescent="0.7">
      <c r="A15" s="76" t="s">
        <v>176</v>
      </c>
      <c r="B15" s="77"/>
      <c r="C15" s="77"/>
      <c r="D15" s="77"/>
      <c r="F15" s="79"/>
      <c r="G15" s="79"/>
      <c r="H15" s="79"/>
      <c r="I15" s="79"/>
      <c r="J15" s="79"/>
      <c r="M15" s="213" t="e">
        <f>M16+M176</f>
        <v>#REF!</v>
      </c>
    </row>
    <row r="16" spans="1:14" s="82" customFormat="1" ht="18" customHeight="1" x14ac:dyDescent="0.7">
      <c r="A16" s="80" t="s">
        <v>177</v>
      </c>
      <c r="B16" s="81"/>
      <c r="C16" s="81"/>
      <c r="D16" s="81"/>
      <c r="F16" s="79"/>
      <c r="G16" s="79"/>
      <c r="H16" s="79"/>
      <c r="I16" s="79"/>
      <c r="J16" s="79"/>
      <c r="M16" s="212" t="e">
        <f>M22+M140</f>
        <v>#REF!</v>
      </c>
    </row>
    <row r="17" spans="1:14" s="72" customFormat="1" ht="12.75" customHeight="1" x14ac:dyDescent="0.7">
      <c r="A17" s="76" t="s">
        <v>178</v>
      </c>
      <c r="B17" s="74"/>
      <c r="C17" s="74"/>
      <c r="D17" s="74"/>
      <c r="E17" s="71"/>
      <c r="F17" s="75"/>
      <c r="G17" s="75"/>
      <c r="H17" s="75"/>
      <c r="I17" s="75"/>
      <c r="J17" s="75"/>
      <c r="K17" s="71"/>
      <c r="L17" s="71"/>
      <c r="M17" s="83"/>
      <c r="N17" s="71"/>
    </row>
    <row r="18" spans="1:14" s="72" customFormat="1" ht="14.9" customHeight="1" x14ac:dyDescent="0.7">
      <c r="A18" s="80" t="s">
        <v>179</v>
      </c>
      <c r="B18" s="74"/>
      <c r="C18" s="74"/>
      <c r="D18" s="74"/>
      <c r="E18" s="71"/>
      <c r="F18" s="75"/>
      <c r="G18" s="75"/>
      <c r="H18" s="75"/>
      <c r="I18" s="75"/>
      <c r="J18" s="75"/>
      <c r="K18" s="71"/>
      <c r="L18" s="71"/>
      <c r="M18" s="83"/>
      <c r="N18" s="71"/>
    </row>
    <row r="19" spans="1:14" s="72" customFormat="1" ht="12.75" customHeight="1" thickBot="1" x14ac:dyDescent="0.45">
      <c r="A19" s="84"/>
      <c r="B19" s="85"/>
      <c r="C19" s="85"/>
      <c r="D19" s="85"/>
    </row>
    <row r="20" spans="1:14" ht="27" customHeight="1" thickBot="1" x14ac:dyDescent="0.3">
      <c r="A20" s="266" t="s">
        <v>180</v>
      </c>
      <c r="B20" s="267"/>
      <c r="C20" s="267"/>
      <c r="D20" s="268"/>
      <c r="E20" s="269" t="s">
        <v>181</v>
      </c>
      <c r="F20" s="270"/>
      <c r="G20" s="270"/>
      <c r="H20" s="270"/>
      <c r="I20" s="270"/>
      <c r="J20" s="88"/>
      <c r="K20" s="88"/>
      <c r="L20" s="269" t="s">
        <v>182</v>
      </c>
      <c r="M20" s="271"/>
      <c r="N20"/>
    </row>
    <row r="21" spans="1:14" ht="10.4" customHeight="1" thickBot="1" x14ac:dyDescent="0.3">
      <c r="A21" s="86"/>
      <c r="B21" s="89"/>
      <c r="C21" s="89"/>
      <c r="D21" s="89"/>
      <c r="E21" s="87"/>
      <c r="F21" s="90"/>
      <c r="G21" s="90"/>
      <c r="H21" s="90"/>
      <c r="I21" s="90"/>
      <c r="L21" s="87"/>
      <c r="M21" s="91"/>
      <c r="N21"/>
    </row>
    <row r="22" spans="1:14" ht="30" customHeight="1" thickBot="1" x14ac:dyDescent="0.3">
      <c r="A22" s="92" t="s">
        <v>183</v>
      </c>
      <c r="B22" s="93"/>
      <c r="C22" s="94"/>
      <c r="D22" s="94"/>
      <c r="E22" s="95" t="s">
        <v>184</v>
      </c>
      <c r="F22" s="96"/>
      <c r="G22" s="96"/>
      <c r="H22" s="96"/>
      <c r="I22" s="90"/>
      <c r="L22" s="97"/>
      <c r="M22" s="211" t="e">
        <f>M36+M77+M136</f>
        <v>#REF!</v>
      </c>
      <c r="N22"/>
    </row>
    <row r="23" spans="1:14" s="108" customFormat="1" ht="10.4" customHeight="1" thickBot="1" x14ac:dyDescent="0.55000000000000004">
      <c r="A23" s="99"/>
      <c r="B23" s="100"/>
      <c r="C23" s="101"/>
      <c r="D23" s="102"/>
      <c r="E23" s="103"/>
      <c r="F23" s="104"/>
      <c r="G23" s="104"/>
      <c r="H23" s="104"/>
      <c r="I23" s="104"/>
      <c r="J23" s="105"/>
      <c r="K23" s="105"/>
      <c r="L23" s="106"/>
      <c r="M23" s="107"/>
    </row>
    <row r="24" spans="1:14" s="4" customFormat="1" ht="14.25" customHeight="1" thickBot="1" x14ac:dyDescent="0.35">
      <c r="A24" s="246" t="s">
        <v>185</v>
      </c>
      <c r="B24" s="247" t="s">
        <v>185</v>
      </c>
      <c r="C24" s="247"/>
      <c r="D24" s="248"/>
      <c r="E24" s="249" t="s">
        <v>186</v>
      </c>
      <c r="F24" s="248"/>
      <c r="G24" s="248"/>
      <c r="H24" s="248"/>
      <c r="I24" s="109"/>
      <c r="J24" s="109"/>
      <c r="K24" s="109"/>
      <c r="L24" s="110"/>
      <c r="M24" s="111"/>
    </row>
    <row r="25" spans="1:14" x14ac:dyDescent="0.25">
      <c r="A25" s="23" t="s">
        <v>185</v>
      </c>
      <c r="B25" s="24" t="s">
        <v>185</v>
      </c>
      <c r="C25" s="24" t="s">
        <v>185</v>
      </c>
      <c r="D25" s="24"/>
      <c r="E25" s="112" t="s">
        <v>187</v>
      </c>
      <c r="F25" s="113"/>
      <c r="G25" s="113"/>
      <c r="H25" s="114"/>
      <c r="I25" s="113"/>
      <c r="J25" s="113"/>
      <c r="K25" s="113"/>
      <c r="L25" s="115"/>
      <c r="M25" s="116"/>
      <c r="N25"/>
    </row>
    <row r="26" spans="1:14" x14ac:dyDescent="0.25">
      <c r="A26" s="21" t="s">
        <v>185</v>
      </c>
      <c r="B26" s="22" t="s">
        <v>185</v>
      </c>
      <c r="C26" s="22" t="s">
        <v>188</v>
      </c>
      <c r="D26" s="22"/>
      <c r="E26" s="117" t="s">
        <v>189</v>
      </c>
      <c r="F26" s="57"/>
      <c r="G26" s="57"/>
      <c r="H26" s="60"/>
      <c r="I26" s="57"/>
      <c r="J26" s="57"/>
      <c r="K26" s="57"/>
      <c r="L26" s="117"/>
      <c r="M26" s="118"/>
      <c r="N26"/>
    </row>
    <row r="27" spans="1:14" x14ac:dyDescent="0.25">
      <c r="A27" s="21" t="s">
        <v>185</v>
      </c>
      <c r="B27" s="22" t="s">
        <v>185</v>
      </c>
      <c r="C27" s="22" t="s">
        <v>190</v>
      </c>
      <c r="D27" s="22"/>
      <c r="E27" s="117" t="s">
        <v>191</v>
      </c>
      <c r="F27" s="57"/>
      <c r="G27" s="57"/>
      <c r="H27" s="60"/>
      <c r="I27" s="57"/>
      <c r="J27" s="57"/>
      <c r="K27" s="57"/>
      <c r="L27" s="117"/>
      <c r="M27" s="118"/>
      <c r="N27"/>
    </row>
    <row r="28" spans="1:14" x14ac:dyDescent="0.25">
      <c r="A28" s="21" t="s">
        <v>185</v>
      </c>
      <c r="B28" s="22" t="s">
        <v>185</v>
      </c>
      <c r="C28" s="22" t="s">
        <v>192</v>
      </c>
      <c r="D28" s="22"/>
      <c r="E28" s="117" t="s">
        <v>193</v>
      </c>
      <c r="F28" s="57"/>
      <c r="G28" s="57"/>
      <c r="H28" s="60"/>
      <c r="I28" s="119"/>
      <c r="J28" s="57"/>
      <c r="K28" s="57"/>
      <c r="L28" s="117"/>
      <c r="M28" s="118"/>
      <c r="N28"/>
    </row>
    <row r="29" spans="1:14" x14ac:dyDescent="0.25">
      <c r="A29" s="21" t="s">
        <v>185</v>
      </c>
      <c r="B29" s="22" t="s">
        <v>185</v>
      </c>
      <c r="C29" s="22" t="s">
        <v>194</v>
      </c>
      <c r="D29" s="22"/>
      <c r="E29" s="117" t="s">
        <v>195</v>
      </c>
      <c r="F29" s="57"/>
      <c r="G29" s="57"/>
      <c r="H29" s="60"/>
      <c r="I29" s="57"/>
      <c r="J29" s="57"/>
      <c r="K29" s="57"/>
      <c r="L29" s="117"/>
      <c r="M29" s="118"/>
      <c r="N29"/>
    </row>
    <row r="30" spans="1:14" x14ac:dyDescent="0.25">
      <c r="A30" s="21" t="s">
        <v>185</v>
      </c>
      <c r="B30" s="22" t="s">
        <v>185</v>
      </c>
      <c r="C30" s="22" t="s">
        <v>196</v>
      </c>
      <c r="D30" s="22"/>
      <c r="E30" s="117" t="s">
        <v>197</v>
      </c>
      <c r="F30" s="57"/>
      <c r="G30" s="57"/>
      <c r="H30" s="60"/>
      <c r="I30" s="57"/>
      <c r="J30" s="57"/>
      <c r="K30" s="57"/>
      <c r="L30" s="117"/>
      <c r="M30" s="118"/>
      <c r="N30"/>
    </row>
    <row r="31" spans="1:14" x14ac:dyDescent="0.25">
      <c r="A31" s="21" t="s">
        <v>185</v>
      </c>
      <c r="B31" s="22" t="s">
        <v>185</v>
      </c>
      <c r="C31" s="22" t="s">
        <v>198</v>
      </c>
      <c r="D31" s="22"/>
      <c r="E31" s="117" t="s">
        <v>199</v>
      </c>
      <c r="F31" s="57"/>
      <c r="G31" s="57"/>
      <c r="H31" s="60"/>
      <c r="I31" s="57"/>
      <c r="J31" s="57"/>
      <c r="K31" s="57"/>
      <c r="L31" s="117"/>
      <c r="M31" s="118"/>
      <c r="N31"/>
    </row>
    <row r="32" spans="1:14" x14ac:dyDescent="0.25">
      <c r="A32" s="21" t="s">
        <v>185</v>
      </c>
      <c r="B32" s="22" t="s">
        <v>185</v>
      </c>
      <c r="C32" s="22" t="s">
        <v>200</v>
      </c>
      <c r="D32" s="22"/>
      <c r="E32" s="117" t="s">
        <v>201</v>
      </c>
      <c r="F32" s="57"/>
      <c r="G32" s="57"/>
      <c r="H32" s="60"/>
      <c r="I32" s="57"/>
      <c r="J32" s="57"/>
      <c r="K32" s="57"/>
      <c r="L32" s="117"/>
      <c r="M32" s="118"/>
      <c r="N32"/>
    </row>
    <row r="33" spans="1:14" x14ac:dyDescent="0.25">
      <c r="A33" s="21" t="s">
        <v>185</v>
      </c>
      <c r="B33" s="22" t="s">
        <v>185</v>
      </c>
      <c r="C33" s="22" t="s">
        <v>202</v>
      </c>
      <c r="D33" s="22"/>
      <c r="E33" s="117" t="s">
        <v>203</v>
      </c>
      <c r="F33" s="57"/>
      <c r="G33" s="57"/>
      <c r="H33" s="60"/>
      <c r="I33" s="57"/>
      <c r="J33" s="57"/>
      <c r="K33" s="57"/>
      <c r="L33" s="117"/>
      <c r="M33" s="118"/>
      <c r="N33"/>
    </row>
    <row r="34" spans="1:14" ht="13" thickBot="1" x14ac:dyDescent="0.3">
      <c r="A34" s="120" t="s">
        <v>185</v>
      </c>
      <c r="B34" s="121" t="s">
        <v>185</v>
      </c>
      <c r="C34" s="121" t="s">
        <v>204</v>
      </c>
      <c r="D34" s="121"/>
      <c r="E34" s="122" t="s">
        <v>205</v>
      </c>
      <c r="F34" s="123"/>
      <c r="G34" s="123"/>
      <c r="H34" s="65"/>
      <c r="I34" s="123"/>
      <c r="J34" s="123"/>
      <c r="K34" s="123"/>
      <c r="L34" s="122"/>
      <c r="M34" s="124"/>
      <c r="N34"/>
    </row>
    <row r="35" spans="1:14" ht="13" thickBot="1" x14ac:dyDescent="0.3">
      <c r="A35" s="125"/>
      <c r="B35" s="125"/>
      <c r="C35" s="125"/>
      <c r="D35" s="125"/>
      <c r="E35" s="91"/>
      <c r="F35" s="91"/>
      <c r="G35" s="91"/>
      <c r="H35" s="91"/>
      <c r="I35" s="91"/>
      <c r="J35" s="91"/>
      <c r="K35" s="91"/>
      <c r="L35" s="91"/>
      <c r="M35" s="91"/>
      <c r="N35"/>
    </row>
    <row r="36" spans="1:14" s="4" customFormat="1" ht="14.5" thickBot="1" x14ac:dyDescent="0.35">
      <c r="A36" s="246" t="s">
        <v>185</v>
      </c>
      <c r="B36" s="247" t="s">
        <v>188</v>
      </c>
      <c r="C36" s="248"/>
      <c r="D36" s="248"/>
      <c r="E36" s="249" t="s">
        <v>206</v>
      </c>
      <c r="F36" s="248"/>
      <c r="G36" s="248"/>
      <c r="H36" s="109"/>
      <c r="I36" s="109"/>
      <c r="J36" s="109"/>
      <c r="K36" s="109"/>
      <c r="L36" s="110"/>
      <c r="M36" s="210" t="e">
        <f>SUM(M37:M41)</f>
        <v>#REF!</v>
      </c>
    </row>
    <row r="37" spans="1:14" x14ac:dyDescent="0.25">
      <c r="A37" s="23" t="s">
        <v>185</v>
      </c>
      <c r="B37" s="24" t="s">
        <v>188</v>
      </c>
      <c r="C37" s="24" t="s">
        <v>185</v>
      </c>
      <c r="D37" s="24"/>
      <c r="E37" s="126" t="s">
        <v>207</v>
      </c>
      <c r="F37" s="112"/>
      <c r="G37" s="113"/>
      <c r="H37" s="114"/>
      <c r="I37" s="113"/>
      <c r="J37" s="112"/>
      <c r="K37" s="113"/>
      <c r="L37" s="112"/>
      <c r="M37" s="209" t="e">
        <f>'Proposed budget'!#REF!+'Proposed budget'!#REF!+'Proposed budget'!#REF!+'Proposed budget'!#REF!</f>
        <v>#REF!</v>
      </c>
      <c r="N37"/>
    </row>
    <row r="38" spans="1:14" x14ac:dyDescent="0.25">
      <c r="A38" s="21" t="s">
        <v>185</v>
      </c>
      <c r="B38" s="22" t="s">
        <v>188</v>
      </c>
      <c r="C38" s="22" t="s">
        <v>188</v>
      </c>
      <c r="D38" s="22"/>
      <c r="E38" s="128" t="s">
        <v>208</v>
      </c>
      <c r="F38" s="117"/>
      <c r="G38" s="57"/>
      <c r="H38" s="60"/>
      <c r="I38" s="57"/>
      <c r="J38" s="117"/>
      <c r="K38" s="57"/>
      <c r="L38" s="117"/>
      <c r="M38" s="208" t="e">
        <f>'Proposed budget'!#REF!+'Proposed budget'!G15+'Proposed budget'!#REF!+'Proposed budget'!#REF!</f>
        <v>#REF!</v>
      </c>
      <c r="N38"/>
    </row>
    <row r="39" spans="1:14" x14ac:dyDescent="0.25">
      <c r="A39" s="21" t="s">
        <v>185</v>
      </c>
      <c r="B39" s="22" t="s">
        <v>188</v>
      </c>
      <c r="C39" s="22" t="s">
        <v>190</v>
      </c>
      <c r="D39" s="22"/>
      <c r="E39" s="128" t="s">
        <v>209</v>
      </c>
      <c r="F39" s="117"/>
      <c r="G39" s="57"/>
      <c r="H39" s="60"/>
      <c r="I39" s="57"/>
      <c r="J39" s="117"/>
      <c r="K39" s="57"/>
      <c r="L39" s="117"/>
      <c r="M39" s="118"/>
      <c r="N39"/>
    </row>
    <row r="40" spans="1:14" x14ac:dyDescent="0.25">
      <c r="A40" s="21" t="s">
        <v>185</v>
      </c>
      <c r="B40" s="22" t="s">
        <v>188</v>
      </c>
      <c r="C40" s="22" t="s">
        <v>192</v>
      </c>
      <c r="D40" s="22"/>
      <c r="E40" s="128" t="s">
        <v>210</v>
      </c>
      <c r="F40" s="117"/>
      <c r="G40" s="57"/>
      <c r="H40" s="60"/>
      <c r="I40" s="57"/>
      <c r="J40" s="117"/>
      <c r="K40" s="57"/>
      <c r="L40" s="117"/>
      <c r="M40" s="118"/>
      <c r="N40"/>
    </row>
    <row r="41" spans="1:14" x14ac:dyDescent="0.25">
      <c r="A41" s="21" t="s">
        <v>185</v>
      </c>
      <c r="B41" s="22" t="s">
        <v>188</v>
      </c>
      <c r="C41" s="22" t="s">
        <v>202</v>
      </c>
      <c r="D41" s="22"/>
      <c r="E41" s="128" t="s">
        <v>203</v>
      </c>
      <c r="F41" s="117"/>
      <c r="G41" s="57"/>
      <c r="H41" s="60"/>
      <c r="I41" s="57"/>
      <c r="J41" s="117"/>
      <c r="K41" s="57"/>
      <c r="L41" s="117"/>
      <c r="M41" s="208" t="e">
        <f>'Proposed budget'!#REF!+'Proposed budget'!#REF!+'Proposed budget'!#REF!+'Proposed budget'!#REF!+'Proposed budget'!#REF!+'Proposed budget'!#REF!+'Proposed budget'!#REF!</f>
        <v>#REF!</v>
      </c>
      <c r="N41"/>
    </row>
    <row r="42" spans="1:14" ht="13" thickBot="1" x14ac:dyDescent="0.3">
      <c r="A42" s="120" t="s">
        <v>185</v>
      </c>
      <c r="B42" s="121" t="s">
        <v>188</v>
      </c>
      <c r="C42" s="121" t="s">
        <v>204</v>
      </c>
      <c r="D42" s="121"/>
      <c r="E42" s="129" t="s">
        <v>211</v>
      </c>
      <c r="F42" s="122"/>
      <c r="G42" s="123"/>
      <c r="H42" s="65"/>
      <c r="I42" s="123"/>
      <c r="J42" s="122"/>
      <c r="K42" s="123"/>
      <c r="L42" s="122"/>
      <c r="M42" s="124"/>
      <c r="N42"/>
    </row>
    <row r="43" spans="1:14" ht="13" thickBot="1" x14ac:dyDescent="0.3">
      <c r="L43" s="91"/>
      <c r="M43" s="91"/>
      <c r="N43"/>
    </row>
    <row r="44" spans="1:14" s="4" customFormat="1" ht="14.5" thickBot="1" x14ac:dyDescent="0.35">
      <c r="A44" s="246" t="s">
        <v>185</v>
      </c>
      <c r="B44" s="247" t="s">
        <v>190</v>
      </c>
      <c r="C44" s="247"/>
      <c r="D44" s="109"/>
      <c r="E44" s="249" t="s">
        <v>212</v>
      </c>
      <c r="F44" s="248"/>
      <c r="G44" s="248"/>
      <c r="H44" s="109"/>
      <c r="I44" s="109"/>
      <c r="J44" s="109"/>
      <c r="K44" s="109"/>
      <c r="L44" s="110"/>
      <c r="M44" s="111"/>
    </row>
    <row r="45" spans="1:14" x14ac:dyDescent="0.25">
      <c r="A45" s="23" t="s">
        <v>185</v>
      </c>
      <c r="B45" s="24" t="s">
        <v>190</v>
      </c>
      <c r="C45" s="24" t="s">
        <v>185</v>
      </c>
      <c r="D45" s="24"/>
      <c r="E45" s="112" t="s">
        <v>213</v>
      </c>
      <c r="F45" s="113"/>
      <c r="G45" s="113"/>
      <c r="H45" s="113"/>
      <c r="I45" s="113"/>
      <c r="J45" s="112"/>
      <c r="K45" s="113"/>
      <c r="L45" s="112"/>
      <c r="M45" s="127"/>
      <c r="N45"/>
    </row>
    <row r="46" spans="1:14" x14ac:dyDescent="0.25">
      <c r="A46" s="21" t="s">
        <v>185</v>
      </c>
      <c r="B46" s="22" t="s">
        <v>190</v>
      </c>
      <c r="C46" s="22" t="s">
        <v>188</v>
      </c>
      <c r="D46" s="22"/>
      <c r="E46" s="117" t="s">
        <v>214</v>
      </c>
      <c r="F46" s="57"/>
      <c r="G46" s="57"/>
      <c r="H46" s="57"/>
      <c r="I46" s="57"/>
      <c r="J46" s="117"/>
      <c r="K46" s="57"/>
      <c r="L46" s="117"/>
      <c r="M46" s="118"/>
      <c r="N46"/>
    </row>
    <row r="47" spans="1:14" x14ac:dyDescent="0.25">
      <c r="A47" s="130" t="s">
        <v>185</v>
      </c>
      <c r="B47" s="131" t="s">
        <v>190</v>
      </c>
      <c r="C47" s="131" t="s">
        <v>190</v>
      </c>
      <c r="D47" s="131"/>
      <c r="E47" s="132" t="s">
        <v>215</v>
      </c>
      <c r="F47" s="133"/>
      <c r="G47" s="133"/>
      <c r="H47" s="133"/>
      <c r="I47" s="57"/>
      <c r="J47" s="117"/>
      <c r="K47" s="57"/>
      <c r="L47" s="117"/>
      <c r="M47" s="118"/>
      <c r="N47"/>
    </row>
    <row r="48" spans="1:14" x14ac:dyDescent="0.25">
      <c r="A48" s="21" t="s">
        <v>185</v>
      </c>
      <c r="B48" s="22" t="s">
        <v>190</v>
      </c>
      <c r="C48" s="22" t="s">
        <v>192</v>
      </c>
      <c r="D48" s="22"/>
      <c r="E48" s="117" t="s">
        <v>216</v>
      </c>
      <c r="F48" s="57"/>
      <c r="G48" s="57"/>
      <c r="H48" s="57"/>
      <c r="I48" s="57"/>
      <c r="J48" s="117"/>
      <c r="K48" s="57"/>
      <c r="L48" s="117"/>
      <c r="M48" s="118"/>
      <c r="N48"/>
    </row>
    <row r="49" spans="1:14" x14ac:dyDescent="0.25">
      <c r="A49" s="21" t="s">
        <v>185</v>
      </c>
      <c r="B49" s="22" t="s">
        <v>190</v>
      </c>
      <c r="C49" s="22" t="s">
        <v>194</v>
      </c>
      <c r="D49" s="22"/>
      <c r="E49" s="117" t="s">
        <v>217</v>
      </c>
      <c r="F49" s="57"/>
      <c r="G49" s="57"/>
      <c r="H49" s="57"/>
      <c r="I49" s="57"/>
      <c r="J49" s="117"/>
      <c r="K49" s="57"/>
      <c r="L49" s="117"/>
      <c r="M49" s="118"/>
      <c r="N49"/>
    </row>
    <row r="50" spans="1:14" x14ac:dyDescent="0.25">
      <c r="A50" s="21" t="s">
        <v>185</v>
      </c>
      <c r="B50" s="22" t="s">
        <v>190</v>
      </c>
      <c r="C50" s="22" t="s">
        <v>196</v>
      </c>
      <c r="D50" s="22"/>
      <c r="E50" s="117" t="s">
        <v>218</v>
      </c>
      <c r="F50" s="57"/>
      <c r="G50" s="57"/>
      <c r="H50" s="57"/>
      <c r="I50" s="57"/>
      <c r="J50" s="117"/>
      <c r="K50" s="57"/>
      <c r="L50" s="117"/>
      <c r="M50" s="118"/>
      <c r="N50"/>
    </row>
    <row r="51" spans="1:14" x14ac:dyDescent="0.25">
      <c r="A51" s="21" t="s">
        <v>185</v>
      </c>
      <c r="B51" s="22" t="s">
        <v>190</v>
      </c>
      <c r="C51" s="22" t="s">
        <v>198</v>
      </c>
      <c r="D51" s="22"/>
      <c r="E51" s="117" t="s">
        <v>219</v>
      </c>
      <c r="F51" s="57"/>
      <c r="G51" s="57"/>
      <c r="H51" s="57"/>
      <c r="I51" s="57"/>
      <c r="J51" s="117"/>
      <c r="K51" s="57"/>
      <c r="L51" s="117"/>
      <c r="M51" s="118"/>
      <c r="N51"/>
    </row>
    <row r="52" spans="1:14" x14ac:dyDescent="0.25">
      <c r="A52" s="21" t="s">
        <v>185</v>
      </c>
      <c r="B52" s="22" t="s">
        <v>190</v>
      </c>
      <c r="C52" s="22" t="s">
        <v>200</v>
      </c>
      <c r="D52" s="22"/>
      <c r="E52" s="117" t="s">
        <v>220</v>
      </c>
      <c r="F52" s="57"/>
      <c r="G52" s="57"/>
      <c r="H52" s="57"/>
      <c r="I52" s="57"/>
      <c r="J52" s="117"/>
      <c r="K52" s="57"/>
      <c r="L52" s="117"/>
      <c r="M52" s="118"/>
      <c r="N52"/>
    </row>
    <row r="53" spans="1:14" x14ac:dyDescent="0.25">
      <c r="A53" s="21" t="s">
        <v>185</v>
      </c>
      <c r="B53" s="22" t="s">
        <v>190</v>
      </c>
      <c r="C53" s="22" t="s">
        <v>221</v>
      </c>
      <c r="D53" s="22"/>
      <c r="E53" s="117" t="s">
        <v>222</v>
      </c>
      <c r="F53" s="57"/>
      <c r="G53" s="57"/>
      <c r="H53" s="57"/>
      <c r="I53" s="57"/>
      <c r="J53" s="117"/>
      <c r="K53" s="57"/>
      <c r="L53" s="117"/>
      <c r="M53" s="118"/>
      <c r="N53"/>
    </row>
    <row r="54" spans="1:14" x14ac:dyDescent="0.25">
      <c r="A54" s="21" t="s">
        <v>185</v>
      </c>
      <c r="B54" s="22" t="s">
        <v>190</v>
      </c>
      <c r="C54" s="22" t="s">
        <v>223</v>
      </c>
      <c r="D54" s="22"/>
      <c r="E54" s="117" t="s">
        <v>224</v>
      </c>
      <c r="F54" s="57"/>
      <c r="G54" s="57"/>
      <c r="H54" s="57"/>
      <c r="I54" s="57"/>
      <c r="J54" s="117"/>
      <c r="K54" s="57"/>
      <c r="L54" s="117"/>
      <c r="M54" s="118"/>
      <c r="N54"/>
    </row>
    <row r="55" spans="1:14" x14ac:dyDescent="0.25">
      <c r="A55" s="134" t="s">
        <v>185</v>
      </c>
      <c r="B55" s="135" t="s">
        <v>190</v>
      </c>
      <c r="C55" s="135" t="s">
        <v>225</v>
      </c>
      <c r="D55" s="135"/>
      <c r="E55" s="136" t="s">
        <v>226</v>
      </c>
      <c r="F55" s="137"/>
      <c r="G55" s="137"/>
      <c r="H55" s="137"/>
      <c r="I55" s="137"/>
      <c r="J55" s="136"/>
      <c r="K55" s="137"/>
      <c r="L55" s="136"/>
      <c r="M55" s="118"/>
      <c r="N55"/>
    </row>
    <row r="56" spans="1:14" x14ac:dyDescent="0.25">
      <c r="A56" s="21" t="s">
        <v>185</v>
      </c>
      <c r="B56" s="22" t="s">
        <v>190</v>
      </c>
      <c r="C56" s="22" t="s">
        <v>227</v>
      </c>
      <c r="D56" s="22"/>
      <c r="E56" s="117" t="s">
        <v>228</v>
      </c>
      <c r="F56" s="57"/>
      <c r="G56" s="57"/>
      <c r="H56" s="57"/>
      <c r="I56" s="57"/>
      <c r="J56" s="117"/>
      <c r="K56" s="57"/>
      <c r="L56" s="117"/>
      <c r="M56" s="118"/>
      <c r="N56"/>
    </row>
    <row r="57" spans="1:14" x14ac:dyDescent="0.25">
      <c r="A57" s="130" t="s">
        <v>185</v>
      </c>
      <c r="B57" s="131" t="s">
        <v>190</v>
      </c>
      <c r="C57" s="131" t="s">
        <v>229</v>
      </c>
      <c r="D57" s="131"/>
      <c r="E57" s="132" t="s">
        <v>230</v>
      </c>
      <c r="F57" s="138"/>
      <c r="G57" s="138"/>
      <c r="H57" s="138"/>
      <c r="I57" s="57"/>
      <c r="J57" s="117"/>
      <c r="K57" s="57"/>
      <c r="L57" s="117"/>
      <c r="M57" s="118"/>
      <c r="N57"/>
    </row>
    <row r="58" spans="1:14" x14ac:dyDescent="0.25">
      <c r="A58" s="21" t="s">
        <v>185</v>
      </c>
      <c r="B58" s="22" t="s">
        <v>190</v>
      </c>
      <c r="C58" s="22" t="s">
        <v>231</v>
      </c>
      <c r="D58" s="22"/>
      <c r="E58" s="117" t="s">
        <v>232</v>
      </c>
      <c r="F58" s="57"/>
      <c r="G58" s="57"/>
      <c r="H58" s="57"/>
      <c r="I58" s="57"/>
      <c r="J58" s="117"/>
      <c r="K58" s="57"/>
      <c r="L58" s="117"/>
      <c r="M58" s="118"/>
      <c r="N58"/>
    </row>
    <row r="59" spans="1:14" x14ac:dyDescent="0.25">
      <c r="A59" s="21" t="s">
        <v>185</v>
      </c>
      <c r="B59" s="22" t="s">
        <v>190</v>
      </c>
      <c r="C59" s="22" t="s">
        <v>233</v>
      </c>
      <c r="D59" s="22"/>
      <c r="E59" s="117" t="s">
        <v>234</v>
      </c>
      <c r="F59" s="57"/>
      <c r="G59" s="57"/>
      <c r="H59" s="57"/>
      <c r="I59" s="57"/>
      <c r="J59" s="117"/>
      <c r="K59" s="57"/>
      <c r="L59" s="117"/>
      <c r="M59" s="118"/>
      <c r="N59"/>
    </row>
    <row r="60" spans="1:14" x14ac:dyDescent="0.25">
      <c r="A60" s="21" t="s">
        <v>185</v>
      </c>
      <c r="B60" s="22" t="s">
        <v>190</v>
      </c>
      <c r="C60" s="22" t="s">
        <v>202</v>
      </c>
      <c r="D60" s="22"/>
      <c r="E60" s="117" t="s">
        <v>203</v>
      </c>
      <c r="F60" s="57"/>
      <c r="G60" s="57"/>
      <c r="H60" s="57"/>
      <c r="I60" s="57"/>
      <c r="J60" s="117"/>
      <c r="K60" s="57"/>
      <c r="L60" s="117"/>
      <c r="M60" s="118"/>
      <c r="N60"/>
    </row>
    <row r="61" spans="1:14" ht="13" thickBot="1" x14ac:dyDescent="0.3">
      <c r="A61" s="120" t="s">
        <v>185</v>
      </c>
      <c r="B61" s="121" t="s">
        <v>190</v>
      </c>
      <c r="C61" s="121" t="s">
        <v>204</v>
      </c>
      <c r="D61" s="121"/>
      <c r="E61" s="122" t="s">
        <v>235</v>
      </c>
      <c r="F61" s="123"/>
      <c r="G61" s="123"/>
      <c r="H61" s="123"/>
      <c r="I61" s="123"/>
      <c r="J61" s="122"/>
      <c r="K61" s="123"/>
      <c r="L61" s="122"/>
      <c r="M61" s="139"/>
      <c r="N61"/>
    </row>
    <row r="62" spans="1:14" s="4" customFormat="1" ht="14.5" thickBot="1" x14ac:dyDescent="0.35">
      <c r="A62" s="246" t="s">
        <v>185</v>
      </c>
      <c r="B62" s="247" t="s">
        <v>192</v>
      </c>
      <c r="C62" s="109"/>
      <c r="D62" s="109"/>
      <c r="E62" s="250" t="s">
        <v>236</v>
      </c>
      <c r="F62" s="248"/>
      <c r="G62" s="248"/>
      <c r="H62" s="109"/>
      <c r="I62" s="109"/>
      <c r="J62" s="109"/>
      <c r="K62" s="109"/>
      <c r="L62" s="110"/>
      <c r="M62" s="140"/>
    </row>
    <row r="63" spans="1:14" x14ac:dyDescent="0.25">
      <c r="A63" s="141" t="s">
        <v>185</v>
      </c>
      <c r="B63" s="142" t="s">
        <v>192</v>
      </c>
      <c r="C63" s="142" t="s">
        <v>185</v>
      </c>
      <c r="D63" s="142"/>
      <c r="E63" s="143" t="s">
        <v>237</v>
      </c>
      <c r="F63" s="144"/>
      <c r="G63" s="144"/>
      <c r="H63" s="144"/>
      <c r="I63" s="144"/>
      <c r="J63" s="143"/>
      <c r="K63" s="144"/>
      <c r="L63" s="143"/>
      <c r="M63" s="127"/>
      <c r="N63"/>
    </row>
    <row r="64" spans="1:14" x14ac:dyDescent="0.25">
      <c r="A64" s="21" t="s">
        <v>185</v>
      </c>
      <c r="B64" s="22" t="s">
        <v>192</v>
      </c>
      <c r="C64" s="22" t="s">
        <v>188</v>
      </c>
      <c r="D64" s="22"/>
      <c r="E64" s="117" t="s">
        <v>238</v>
      </c>
      <c r="F64" s="57"/>
      <c r="G64" s="57"/>
      <c r="H64" s="57"/>
      <c r="I64" s="57"/>
      <c r="J64" s="117"/>
      <c r="K64" s="57"/>
      <c r="L64" s="117"/>
      <c r="M64" s="118"/>
      <c r="N64"/>
    </row>
    <row r="65" spans="1:14" x14ac:dyDescent="0.25">
      <c r="A65" s="130" t="s">
        <v>185</v>
      </c>
      <c r="B65" s="131" t="s">
        <v>192</v>
      </c>
      <c r="C65" s="131" t="s">
        <v>190</v>
      </c>
      <c r="D65" s="131"/>
      <c r="E65" s="132" t="s">
        <v>239</v>
      </c>
      <c r="F65" s="133"/>
      <c r="G65" s="133"/>
      <c r="H65" s="133"/>
      <c r="I65" s="57"/>
      <c r="J65" s="117"/>
      <c r="K65" s="57"/>
      <c r="L65" s="117"/>
      <c r="M65" s="118"/>
      <c r="N65"/>
    </row>
    <row r="66" spans="1:14" x14ac:dyDescent="0.25">
      <c r="A66" s="21" t="s">
        <v>185</v>
      </c>
      <c r="B66" s="22" t="s">
        <v>192</v>
      </c>
      <c r="C66" s="22" t="s">
        <v>192</v>
      </c>
      <c r="D66" s="22"/>
      <c r="E66" s="117" t="s">
        <v>240</v>
      </c>
      <c r="F66" s="57"/>
      <c r="G66" s="57"/>
      <c r="H66" s="57"/>
      <c r="I66" s="57"/>
      <c r="J66" s="117"/>
      <c r="K66" s="57"/>
      <c r="L66" s="117"/>
      <c r="M66" s="118"/>
      <c r="N66"/>
    </row>
    <row r="67" spans="1:14" x14ac:dyDescent="0.25">
      <c r="A67" s="21" t="s">
        <v>185</v>
      </c>
      <c r="B67" s="22" t="s">
        <v>192</v>
      </c>
      <c r="C67" s="22" t="s">
        <v>194</v>
      </c>
      <c r="D67" s="22"/>
      <c r="E67" s="117" t="s">
        <v>241</v>
      </c>
      <c r="F67" s="57"/>
      <c r="G67" s="57"/>
      <c r="H67" s="57"/>
      <c r="I67" s="57"/>
      <c r="J67" s="117"/>
      <c r="K67" s="57"/>
      <c r="L67" s="117"/>
      <c r="M67" s="118"/>
      <c r="N67"/>
    </row>
    <row r="68" spans="1:14" x14ac:dyDescent="0.25">
      <c r="A68" s="21" t="s">
        <v>185</v>
      </c>
      <c r="B68" s="22" t="s">
        <v>192</v>
      </c>
      <c r="C68" s="22" t="s">
        <v>202</v>
      </c>
      <c r="D68" s="22"/>
      <c r="E68" s="117" t="s">
        <v>203</v>
      </c>
      <c r="F68" s="57"/>
      <c r="G68" s="57"/>
      <c r="H68" s="57"/>
      <c r="I68" s="57"/>
      <c r="J68" s="117"/>
      <c r="K68" s="57"/>
      <c r="L68" s="117"/>
      <c r="M68" s="118"/>
      <c r="N68"/>
    </row>
    <row r="69" spans="1:14" ht="13" thickBot="1" x14ac:dyDescent="0.3">
      <c r="A69" s="120" t="s">
        <v>185</v>
      </c>
      <c r="B69" s="121" t="s">
        <v>192</v>
      </c>
      <c r="C69" s="121" t="s">
        <v>204</v>
      </c>
      <c r="D69" s="121"/>
      <c r="E69" s="122" t="s">
        <v>242</v>
      </c>
      <c r="F69" s="123"/>
      <c r="G69" s="123"/>
      <c r="H69" s="123"/>
      <c r="I69" s="123"/>
      <c r="J69" s="122"/>
      <c r="K69" s="123"/>
      <c r="L69" s="122"/>
      <c r="M69" s="124"/>
      <c r="N69"/>
    </row>
    <row r="70" spans="1:14" ht="13" thickBot="1" x14ac:dyDescent="0.3">
      <c r="A70" s="145"/>
      <c r="B70" s="145"/>
      <c r="C70" s="145"/>
      <c r="D70" s="145"/>
      <c r="E70" s="88"/>
      <c r="F70" s="88"/>
      <c r="G70" s="88"/>
      <c r="H70" s="88"/>
      <c r="I70" s="88"/>
      <c r="J70" s="88"/>
      <c r="K70" s="88"/>
      <c r="L70" s="91"/>
      <c r="M70" s="91"/>
      <c r="N70"/>
    </row>
    <row r="71" spans="1:14" s="4" customFormat="1" ht="14.5" thickBot="1" x14ac:dyDescent="0.35">
      <c r="A71" s="246" t="s">
        <v>185</v>
      </c>
      <c r="B71" s="247" t="s">
        <v>194</v>
      </c>
      <c r="C71" s="109"/>
      <c r="D71" s="109"/>
      <c r="E71" s="251" t="s">
        <v>243</v>
      </c>
      <c r="F71" s="248"/>
      <c r="G71" s="248"/>
      <c r="H71" s="109"/>
      <c r="I71" s="109"/>
      <c r="J71" s="109"/>
      <c r="K71" s="109"/>
      <c r="L71" s="110"/>
      <c r="M71" s="111"/>
    </row>
    <row r="72" spans="1:14" x14ac:dyDescent="0.25">
      <c r="A72" s="141" t="s">
        <v>244</v>
      </c>
      <c r="B72" s="142" t="s">
        <v>194</v>
      </c>
      <c r="C72" s="142" t="s">
        <v>185</v>
      </c>
      <c r="D72" s="142"/>
      <c r="E72" s="143" t="s">
        <v>245</v>
      </c>
      <c r="F72" s="144"/>
      <c r="G72" s="144"/>
      <c r="H72" s="144"/>
      <c r="I72" s="144"/>
      <c r="J72" s="143"/>
      <c r="K72" s="144"/>
      <c r="L72" s="143"/>
      <c r="M72" s="127"/>
      <c r="N72"/>
    </row>
    <row r="73" spans="1:14" x14ac:dyDescent="0.25">
      <c r="A73" s="130" t="s">
        <v>244</v>
      </c>
      <c r="B73" s="131" t="s">
        <v>194</v>
      </c>
      <c r="C73" s="131" t="s">
        <v>188</v>
      </c>
      <c r="D73" s="131"/>
      <c r="E73" s="132" t="s">
        <v>246</v>
      </c>
      <c r="F73" s="133"/>
      <c r="G73" s="133"/>
      <c r="H73" s="133"/>
      <c r="I73" s="57"/>
      <c r="J73" s="117"/>
      <c r="K73" s="57"/>
      <c r="L73" s="117"/>
      <c r="M73" s="118"/>
      <c r="N73"/>
    </row>
    <row r="74" spans="1:14" x14ac:dyDescent="0.25">
      <c r="A74" s="21" t="s">
        <v>185</v>
      </c>
      <c r="B74" s="22" t="s">
        <v>194</v>
      </c>
      <c r="C74" s="22" t="s">
        <v>202</v>
      </c>
      <c r="D74" s="22"/>
      <c r="E74" s="117" t="s">
        <v>203</v>
      </c>
      <c r="F74" s="57"/>
      <c r="G74" s="57"/>
      <c r="H74" s="57"/>
      <c r="I74" s="57"/>
      <c r="J74" s="117"/>
      <c r="K74" s="57"/>
      <c r="L74" s="117"/>
      <c r="M74" s="118"/>
      <c r="N74"/>
    </row>
    <row r="75" spans="1:14" ht="13" thickBot="1" x14ac:dyDescent="0.3">
      <c r="A75" s="120" t="s">
        <v>244</v>
      </c>
      <c r="B75" s="121" t="s">
        <v>194</v>
      </c>
      <c r="C75" s="121" t="s">
        <v>204</v>
      </c>
      <c r="D75" s="121"/>
      <c r="E75" s="122" t="s">
        <v>247</v>
      </c>
      <c r="F75" s="123"/>
      <c r="G75" s="123"/>
      <c r="H75" s="123"/>
      <c r="I75" s="123"/>
      <c r="J75" s="122"/>
      <c r="K75" s="123"/>
      <c r="L75" s="122"/>
      <c r="M75" s="124"/>
      <c r="N75"/>
    </row>
    <row r="76" spans="1:14" ht="13" thickBot="1" x14ac:dyDescent="0.3">
      <c r="A76" s="145"/>
      <c r="L76" s="91"/>
      <c r="M76" s="91"/>
      <c r="N76"/>
    </row>
    <row r="77" spans="1:14" s="4" customFormat="1" ht="14.5" thickBot="1" x14ac:dyDescent="0.35">
      <c r="A77" s="246" t="s">
        <v>185</v>
      </c>
      <c r="B77" s="247" t="s">
        <v>196</v>
      </c>
      <c r="C77" s="247"/>
      <c r="D77" s="109"/>
      <c r="E77" s="249" t="s">
        <v>248</v>
      </c>
      <c r="F77" s="248"/>
      <c r="G77" s="248"/>
      <c r="H77" s="109"/>
      <c r="I77" s="109"/>
      <c r="J77" s="109"/>
      <c r="K77" s="109"/>
      <c r="L77" s="110"/>
      <c r="M77" s="210" t="e">
        <f>SUM(M78:M81)</f>
        <v>#REF!</v>
      </c>
    </row>
    <row r="78" spans="1:14" x14ac:dyDescent="0.25">
      <c r="A78" s="23" t="s">
        <v>249</v>
      </c>
      <c r="B78" s="24"/>
      <c r="C78" s="24" t="s">
        <v>185</v>
      </c>
      <c r="D78" s="24"/>
      <c r="E78" s="112" t="s">
        <v>250</v>
      </c>
      <c r="F78" s="113"/>
      <c r="G78" s="113"/>
      <c r="H78" s="113"/>
      <c r="I78" s="113"/>
      <c r="J78" s="112"/>
      <c r="K78" s="113"/>
      <c r="L78" s="112"/>
      <c r="M78" s="209" t="e">
        <f>'Proposed budget'!#REF!</f>
        <v>#REF!</v>
      </c>
      <c r="N78"/>
    </row>
    <row r="79" spans="1:14" x14ac:dyDescent="0.25">
      <c r="A79" s="21" t="s">
        <v>251</v>
      </c>
      <c r="B79" s="22" t="s">
        <v>196</v>
      </c>
      <c r="C79" s="22" t="s">
        <v>188</v>
      </c>
      <c r="D79" s="22"/>
      <c r="E79" s="117" t="s">
        <v>252</v>
      </c>
      <c r="F79" s="57"/>
      <c r="G79" s="57"/>
      <c r="H79" s="57"/>
      <c r="I79" s="57"/>
      <c r="J79" s="117"/>
      <c r="K79" s="57"/>
      <c r="L79" s="117"/>
      <c r="M79" s="118"/>
      <c r="N79"/>
    </row>
    <row r="80" spans="1:14" x14ac:dyDescent="0.25">
      <c r="A80" s="21" t="s">
        <v>251</v>
      </c>
      <c r="B80" s="22" t="s">
        <v>196</v>
      </c>
      <c r="C80" s="22" t="s">
        <v>190</v>
      </c>
      <c r="D80" s="22"/>
      <c r="E80" s="117" t="s">
        <v>253</v>
      </c>
      <c r="F80" s="57"/>
      <c r="G80" s="57"/>
      <c r="H80" s="57"/>
      <c r="I80" s="57"/>
      <c r="J80" s="117"/>
      <c r="K80" s="57"/>
      <c r="L80" s="117"/>
      <c r="M80" s="118"/>
      <c r="N80"/>
    </row>
    <row r="81" spans="1:14" x14ac:dyDescent="0.25">
      <c r="A81" s="21" t="s">
        <v>251</v>
      </c>
      <c r="B81" s="22" t="s">
        <v>196</v>
      </c>
      <c r="C81" s="22" t="s">
        <v>192</v>
      </c>
      <c r="D81" s="22"/>
      <c r="E81" s="117" t="s">
        <v>254</v>
      </c>
      <c r="F81" s="57"/>
      <c r="G81" s="57"/>
      <c r="H81" s="57"/>
      <c r="I81" s="57"/>
      <c r="J81" s="117"/>
      <c r="K81" s="57"/>
      <c r="L81" s="117"/>
      <c r="M81" s="208" t="e">
        <f>'Proposed budget'!#REF!</f>
        <v>#REF!</v>
      </c>
      <c r="N81"/>
    </row>
    <row r="82" spans="1:14" x14ac:dyDescent="0.25">
      <c r="A82" s="21" t="s">
        <v>251</v>
      </c>
      <c r="B82" s="22" t="s">
        <v>196</v>
      </c>
      <c r="C82" s="22" t="s">
        <v>194</v>
      </c>
      <c r="D82" s="22"/>
      <c r="E82" s="117" t="s">
        <v>255</v>
      </c>
      <c r="F82" s="57"/>
      <c r="G82" s="57"/>
      <c r="H82" s="57"/>
      <c r="I82" s="57"/>
      <c r="J82" s="117"/>
      <c r="K82" s="57"/>
      <c r="L82" s="117"/>
      <c r="M82" s="118"/>
      <c r="N82"/>
    </row>
    <row r="83" spans="1:14" x14ac:dyDescent="0.25">
      <c r="A83" s="21" t="s">
        <v>251</v>
      </c>
      <c r="B83" s="22" t="s">
        <v>196</v>
      </c>
      <c r="C83" s="22" t="s">
        <v>196</v>
      </c>
      <c r="D83" s="22"/>
      <c r="E83" s="117" t="s">
        <v>256</v>
      </c>
      <c r="F83" s="57"/>
      <c r="G83" s="57"/>
      <c r="H83" s="57"/>
      <c r="I83" s="57"/>
      <c r="J83" s="117"/>
      <c r="K83" s="57"/>
      <c r="L83" s="117"/>
      <c r="M83" s="118"/>
      <c r="N83"/>
    </row>
    <row r="84" spans="1:14" x14ac:dyDescent="0.25">
      <c r="A84" s="21" t="s">
        <v>185</v>
      </c>
      <c r="B84" s="22" t="s">
        <v>196</v>
      </c>
      <c r="C84" s="22" t="s">
        <v>202</v>
      </c>
      <c r="D84" s="22"/>
      <c r="E84" s="117" t="s">
        <v>203</v>
      </c>
      <c r="F84" s="57"/>
      <c r="G84" s="57"/>
      <c r="H84" s="57"/>
      <c r="I84" s="57"/>
      <c r="J84" s="117"/>
      <c r="K84" s="57"/>
      <c r="L84" s="117"/>
      <c r="M84" s="118"/>
      <c r="N84"/>
    </row>
    <row r="85" spans="1:14" ht="13" thickBot="1" x14ac:dyDescent="0.3">
      <c r="A85" s="120" t="s">
        <v>251</v>
      </c>
      <c r="B85" s="121" t="s">
        <v>196</v>
      </c>
      <c r="C85" s="121" t="s">
        <v>204</v>
      </c>
      <c r="D85" s="121"/>
      <c r="E85" s="122" t="s">
        <v>257</v>
      </c>
      <c r="F85" s="123"/>
      <c r="G85" s="123"/>
      <c r="H85" s="123"/>
      <c r="I85" s="123"/>
      <c r="J85" s="122"/>
      <c r="K85" s="123"/>
      <c r="L85" s="122"/>
      <c r="M85" s="124"/>
      <c r="N85"/>
    </row>
    <row r="86" spans="1:14" ht="13" thickBot="1" x14ac:dyDescent="0.3">
      <c r="A86" s="125"/>
      <c r="L86" s="91"/>
      <c r="M86" s="91"/>
      <c r="N86"/>
    </row>
    <row r="87" spans="1:14" s="4" customFormat="1" ht="14.5" thickBot="1" x14ac:dyDescent="0.35">
      <c r="A87" s="246" t="s">
        <v>185</v>
      </c>
      <c r="B87" s="247" t="s">
        <v>198</v>
      </c>
      <c r="C87" s="247"/>
      <c r="D87" s="109"/>
      <c r="E87" s="249" t="s">
        <v>258</v>
      </c>
      <c r="F87" s="248"/>
      <c r="G87" s="248"/>
      <c r="H87" s="109"/>
      <c r="I87" s="109"/>
      <c r="J87" s="109"/>
      <c r="K87" s="109"/>
      <c r="L87" s="110"/>
      <c r="M87" s="111"/>
    </row>
    <row r="88" spans="1:14" x14ac:dyDescent="0.25">
      <c r="A88" s="23" t="s">
        <v>185</v>
      </c>
      <c r="B88" s="24" t="s">
        <v>198</v>
      </c>
      <c r="C88" s="24" t="s">
        <v>185</v>
      </c>
      <c r="D88" s="24"/>
      <c r="E88" s="112" t="s">
        <v>259</v>
      </c>
      <c r="F88" s="113"/>
      <c r="G88" s="113"/>
      <c r="H88" s="113"/>
      <c r="I88" s="113"/>
      <c r="J88" s="112"/>
      <c r="K88" s="113"/>
      <c r="L88" s="112"/>
      <c r="M88" s="127"/>
      <c r="N88"/>
    </row>
    <row r="89" spans="1:14" x14ac:dyDescent="0.25">
      <c r="A89" s="21" t="s">
        <v>185</v>
      </c>
      <c r="B89" s="22" t="s">
        <v>198</v>
      </c>
      <c r="C89" s="22" t="s">
        <v>188</v>
      </c>
      <c r="D89" s="22"/>
      <c r="E89" s="117" t="s">
        <v>260</v>
      </c>
      <c r="F89" s="57"/>
      <c r="G89" s="57"/>
      <c r="H89" s="57"/>
      <c r="I89" s="57"/>
      <c r="J89" s="117"/>
      <c r="K89" s="57"/>
      <c r="L89" s="117"/>
      <c r="M89" s="118"/>
      <c r="N89"/>
    </row>
    <row r="90" spans="1:14" x14ac:dyDescent="0.25">
      <c r="A90" s="21" t="s">
        <v>185</v>
      </c>
      <c r="B90" s="22" t="s">
        <v>198</v>
      </c>
      <c r="C90" s="22" t="s">
        <v>190</v>
      </c>
      <c r="D90" s="22"/>
      <c r="E90" s="117" t="s">
        <v>261</v>
      </c>
      <c r="F90" s="57"/>
      <c r="G90" s="57"/>
      <c r="H90" s="57"/>
      <c r="I90" s="57"/>
      <c r="J90" s="117"/>
      <c r="K90" s="57"/>
      <c r="L90" s="117"/>
      <c r="M90" s="118"/>
      <c r="N90"/>
    </row>
    <row r="91" spans="1:14" x14ac:dyDescent="0.25">
      <c r="A91" s="21" t="s">
        <v>185</v>
      </c>
      <c r="B91" s="22" t="s">
        <v>198</v>
      </c>
      <c r="C91" s="22" t="s">
        <v>192</v>
      </c>
      <c r="D91" s="22"/>
      <c r="E91" s="117" t="s">
        <v>262</v>
      </c>
      <c r="F91" s="57"/>
      <c r="G91" s="57"/>
      <c r="H91" s="57"/>
      <c r="I91" s="57"/>
      <c r="J91" s="117"/>
      <c r="K91" s="57"/>
      <c r="L91" s="117"/>
      <c r="M91" s="118"/>
      <c r="N91"/>
    </row>
    <row r="92" spans="1:14" x14ac:dyDescent="0.25">
      <c r="A92" s="21" t="s">
        <v>185</v>
      </c>
      <c r="B92" s="22" t="s">
        <v>198</v>
      </c>
      <c r="C92" s="22" t="s">
        <v>202</v>
      </c>
      <c r="D92" s="22"/>
      <c r="E92" s="117" t="s">
        <v>263</v>
      </c>
      <c r="F92" s="57"/>
      <c r="G92" s="57"/>
      <c r="H92" s="57"/>
      <c r="I92" s="57"/>
      <c r="J92" s="117"/>
      <c r="K92" s="57"/>
      <c r="L92" s="117"/>
      <c r="M92" s="118"/>
      <c r="N92"/>
    </row>
    <row r="93" spans="1:14" ht="13" thickBot="1" x14ac:dyDescent="0.3">
      <c r="A93" s="120" t="s">
        <v>185</v>
      </c>
      <c r="B93" s="121" t="s">
        <v>198</v>
      </c>
      <c r="C93" s="121" t="s">
        <v>204</v>
      </c>
      <c r="D93" s="121"/>
      <c r="E93" s="122" t="s">
        <v>264</v>
      </c>
      <c r="F93" s="123"/>
      <c r="G93" s="123"/>
      <c r="H93" s="123"/>
      <c r="I93" s="123"/>
      <c r="J93" s="122"/>
      <c r="K93" s="123"/>
      <c r="L93" s="122"/>
      <c r="M93" s="124"/>
      <c r="N93"/>
    </row>
    <row r="94" spans="1:14" ht="13" thickBot="1" x14ac:dyDescent="0.3">
      <c r="A94" s="145"/>
      <c r="E94" s="146"/>
      <c r="L94" s="91"/>
      <c r="M94" s="91"/>
      <c r="N94"/>
    </row>
    <row r="95" spans="1:14" s="4" customFormat="1" ht="14.5" thickBot="1" x14ac:dyDescent="0.35">
      <c r="A95" s="246" t="s">
        <v>265</v>
      </c>
      <c r="B95" s="247" t="s">
        <v>200</v>
      </c>
      <c r="C95" s="247"/>
      <c r="D95" s="109"/>
      <c r="E95" s="249" t="s">
        <v>266</v>
      </c>
      <c r="F95" s="248"/>
      <c r="G95" s="248"/>
      <c r="H95" s="109"/>
      <c r="I95" s="109"/>
      <c r="J95" s="109"/>
      <c r="K95" s="109"/>
      <c r="L95" s="110"/>
      <c r="M95" s="111"/>
    </row>
    <row r="96" spans="1:14" x14ac:dyDescent="0.25">
      <c r="A96" s="21" t="s">
        <v>185</v>
      </c>
      <c r="B96" s="22" t="s">
        <v>200</v>
      </c>
      <c r="C96" s="22" t="s">
        <v>185</v>
      </c>
      <c r="D96" s="22"/>
      <c r="E96" s="117" t="s">
        <v>267</v>
      </c>
      <c r="F96" s="57"/>
      <c r="G96" s="57"/>
      <c r="H96" s="57"/>
      <c r="I96" s="57"/>
      <c r="J96" s="117"/>
      <c r="K96" s="57"/>
      <c r="L96" s="117"/>
      <c r="M96" s="127"/>
      <c r="N96"/>
    </row>
    <row r="97" spans="1:14" x14ac:dyDescent="0.25">
      <c r="A97" s="130" t="s">
        <v>185</v>
      </c>
      <c r="B97" s="131" t="s">
        <v>200</v>
      </c>
      <c r="C97" s="131" t="s">
        <v>188</v>
      </c>
      <c r="D97" s="131"/>
      <c r="E97" s="132" t="s">
        <v>268</v>
      </c>
      <c r="F97" s="133"/>
      <c r="G97" s="133"/>
      <c r="H97" s="133"/>
      <c r="I97" s="57"/>
      <c r="J97" s="117"/>
      <c r="K97" s="57"/>
      <c r="L97" s="117"/>
      <c r="M97" s="118"/>
      <c r="N97"/>
    </row>
    <row r="98" spans="1:14" x14ac:dyDescent="0.25">
      <c r="A98" s="21" t="s">
        <v>185</v>
      </c>
      <c r="B98" s="22" t="s">
        <v>200</v>
      </c>
      <c r="C98" s="22" t="s">
        <v>190</v>
      </c>
      <c r="D98" s="22"/>
      <c r="E98" s="117" t="s">
        <v>269</v>
      </c>
      <c r="F98" s="57"/>
      <c r="G98" s="57"/>
      <c r="H98" s="57"/>
      <c r="I98" s="57"/>
      <c r="J98" s="117"/>
      <c r="K98" s="57"/>
      <c r="L98" s="117"/>
      <c r="M98" s="118"/>
      <c r="N98"/>
    </row>
    <row r="99" spans="1:14" x14ac:dyDescent="0.25">
      <c r="A99" s="21" t="s">
        <v>185</v>
      </c>
      <c r="B99" s="22" t="s">
        <v>200</v>
      </c>
      <c r="C99" s="22" t="s">
        <v>192</v>
      </c>
      <c r="D99" s="22"/>
      <c r="E99" s="117" t="s">
        <v>270</v>
      </c>
      <c r="F99" s="57"/>
      <c r="G99" s="57"/>
      <c r="H99" s="57"/>
      <c r="I99" s="57"/>
      <c r="J99" s="117"/>
      <c r="K99" s="57"/>
      <c r="L99" s="117"/>
      <c r="M99" s="118"/>
      <c r="N99"/>
    </row>
    <row r="100" spans="1:14" x14ac:dyDescent="0.25">
      <c r="A100" s="21" t="s">
        <v>185</v>
      </c>
      <c r="B100" s="22" t="s">
        <v>200</v>
      </c>
      <c r="C100" s="22" t="s">
        <v>194</v>
      </c>
      <c r="D100" s="22"/>
      <c r="E100" s="117" t="s">
        <v>271</v>
      </c>
      <c r="F100" s="57"/>
      <c r="G100" s="57"/>
      <c r="H100" s="57"/>
      <c r="I100" s="57"/>
      <c r="J100" s="117"/>
      <c r="K100" s="57"/>
      <c r="L100" s="117"/>
      <c r="M100" s="118"/>
      <c r="N100"/>
    </row>
    <row r="101" spans="1:14" x14ac:dyDescent="0.25">
      <c r="A101" s="21" t="s">
        <v>185</v>
      </c>
      <c r="B101" s="22" t="s">
        <v>200</v>
      </c>
      <c r="C101" s="22" t="s">
        <v>196</v>
      </c>
      <c r="D101" s="22"/>
      <c r="E101" s="117" t="s">
        <v>272</v>
      </c>
      <c r="F101" s="57"/>
      <c r="G101" s="57"/>
      <c r="H101" s="57"/>
      <c r="I101" s="57"/>
      <c r="J101" s="117"/>
      <c r="K101" s="57"/>
      <c r="L101" s="117"/>
      <c r="M101" s="118"/>
      <c r="N101"/>
    </row>
    <row r="102" spans="1:14" x14ac:dyDescent="0.25">
      <c r="A102" s="21" t="s">
        <v>185</v>
      </c>
      <c r="B102" s="22" t="s">
        <v>200</v>
      </c>
      <c r="C102" s="22" t="s">
        <v>273</v>
      </c>
      <c r="D102" s="22"/>
      <c r="E102" s="117" t="s">
        <v>274</v>
      </c>
      <c r="F102" s="57"/>
      <c r="G102" s="57"/>
      <c r="H102" s="57"/>
      <c r="I102" s="57"/>
      <c r="J102" s="117"/>
      <c r="K102" s="57"/>
      <c r="L102" s="117"/>
      <c r="M102" s="118"/>
      <c r="N102"/>
    </row>
    <row r="103" spans="1:14" x14ac:dyDescent="0.25">
      <c r="A103" s="21" t="s">
        <v>185</v>
      </c>
      <c r="B103" s="22" t="s">
        <v>200</v>
      </c>
      <c r="C103" s="22" t="s">
        <v>200</v>
      </c>
      <c r="D103" s="22"/>
      <c r="E103" s="117" t="s">
        <v>275</v>
      </c>
      <c r="F103" s="57"/>
      <c r="G103" s="57"/>
      <c r="H103" s="57"/>
      <c r="I103" s="57"/>
      <c r="J103" s="117"/>
      <c r="K103" s="57"/>
      <c r="L103" s="117"/>
      <c r="M103" s="118"/>
      <c r="N103"/>
    </row>
    <row r="104" spans="1:14" x14ac:dyDescent="0.25">
      <c r="A104" s="21" t="s">
        <v>185</v>
      </c>
      <c r="B104" s="22" t="s">
        <v>200</v>
      </c>
      <c r="C104" s="22" t="s">
        <v>221</v>
      </c>
      <c r="D104" s="22"/>
      <c r="E104" s="117" t="s">
        <v>276</v>
      </c>
      <c r="F104" s="57"/>
      <c r="G104" s="57"/>
      <c r="H104" s="57"/>
      <c r="I104" s="57"/>
      <c r="J104" s="117"/>
      <c r="K104" s="57"/>
      <c r="L104" s="117"/>
      <c r="M104" s="118"/>
      <c r="N104"/>
    </row>
    <row r="105" spans="1:14" x14ac:dyDescent="0.25">
      <c r="A105" s="21" t="s">
        <v>185</v>
      </c>
      <c r="B105" s="22" t="s">
        <v>200</v>
      </c>
      <c r="C105" s="22" t="s">
        <v>202</v>
      </c>
      <c r="D105" s="22"/>
      <c r="E105" s="117" t="s">
        <v>263</v>
      </c>
      <c r="F105" s="57"/>
      <c r="G105" s="57"/>
      <c r="H105" s="57"/>
      <c r="I105" s="57"/>
      <c r="J105" s="117"/>
      <c r="K105" s="57"/>
      <c r="L105" s="117"/>
      <c r="M105" s="118"/>
      <c r="N105"/>
    </row>
    <row r="106" spans="1:14" ht="13" thickBot="1" x14ac:dyDescent="0.3">
      <c r="A106" s="120" t="s">
        <v>185</v>
      </c>
      <c r="B106" s="121" t="s">
        <v>200</v>
      </c>
      <c r="C106" s="121" t="s">
        <v>204</v>
      </c>
      <c r="D106" s="121"/>
      <c r="E106" s="122" t="s">
        <v>277</v>
      </c>
      <c r="F106" s="123"/>
      <c r="G106" s="123"/>
      <c r="H106" s="123"/>
      <c r="I106" s="123"/>
      <c r="J106" s="122"/>
      <c r="K106" s="123"/>
      <c r="L106" s="122"/>
      <c r="M106" s="124"/>
      <c r="N106"/>
    </row>
    <row r="107" spans="1:14" ht="13" thickBot="1" x14ac:dyDescent="0.3">
      <c r="A107" s="145"/>
      <c r="B107" s="145"/>
      <c r="C107" s="145"/>
      <c r="D107" s="145"/>
      <c r="E107" s="88"/>
      <c r="F107" s="88"/>
      <c r="G107" s="88"/>
      <c r="H107" s="88"/>
      <c r="I107" s="88"/>
      <c r="J107" s="88"/>
      <c r="K107" s="88"/>
      <c r="L107" s="91"/>
      <c r="M107" s="91"/>
      <c r="N107"/>
    </row>
    <row r="108" spans="1:14" s="4" customFormat="1" ht="14.5" thickBot="1" x14ac:dyDescent="0.35">
      <c r="A108" s="246" t="s">
        <v>185</v>
      </c>
      <c r="B108" s="247" t="s">
        <v>221</v>
      </c>
      <c r="C108" s="247"/>
      <c r="D108" s="109"/>
      <c r="E108" s="249" t="s">
        <v>278</v>
      </c>
      <c r="F108" s="248"/>
      <c r="G108" s="248"/>
      <c r="H108" s="109"/>
      <c r="I108" s="147"/>
      <c r="J108" s="147"/>
      <c r="K108" s="147"/>
      <c r="L108" s="110"/>
      <c r="M108" s="111"/>
    </row>
    <row r="109" spans="1:14" x14ac:dyDescent="0.25">
      <c r="A109" s="141" t="s">
        <v>185</v>
      </c>
      <c r="B109" s="142" t="s">
        <v>221</v>
      </c>
      <c r="C109" s="142" t="s">
        <v>185</v>
      </c>
      <c r="D109" s="142"/>
      <c r="E109" s="148" t="s">
        <v>279</v>
      </c>
      <c r="F109" s="143"/>
      <c r="G109" s="144"/>
      <c r="H109" s="149"/>
      <c r="I109" s="143"/>
      <c r="J109" s="143"/>
      <c r="K109" s="144"/>
      <c r="L109" s="143"/>
      <c r="M109" s="127"/>
      <c r="N109"/>
    </row>
    <row r="110" spans="1:14" x14ac:dyDescent="0.25">
      <c r="A110" s="21" t="s">
        <v>185</v>
      </c>
      <c r="B110" s="22" t="s">
        <v>221</v>
      </c>
      <c r="C110" s="22" t="s">
        <v>188</v>
      </c>
      <c r="D110" s="22"/>
      <c r="E110" s="128" t="s">
        <v>275</v>
      </c>
      <c r="F110" s="128"/>
      <c r="G110" s="128"/>
      <c r="H110" s="128"/>
      <c r="I110" s="117"/>
      <c r="J110" s="117"/>
      <c r="K110" s="57"/>
      <c r="L110" s="117"/>
      <c r="M110" s="118"/>
      <c r="N110"/>
    </row>
    <row r="111" spans="1:14" x14ac:dyDescent="0.25">
      <c r="A111" s="21" t="s">
        <v>185</v>
      </c>
      <c r="B111" s="22" t="s">
        <v>221</v>
      </c>
      <c r="C111" s="22" t="s">
        <v>190</v>
      </c>
      <c r="D111" s="22"/>
      <c r="E111" s="128" t="s">
        <v>280</v>
      </c>
      <c r="F111" s="128"/>
      <c r="G111" s="128"/>
      <c r="H111" s="128"/>
      <c r="I111" s="117"/>
      <c r="J111" s="117"/>
      <c r="K111" s="57"/>
      <c r="L111" s="117"/>
      <c r="M111" s="118"/>
      <c r="N111"/>
    </row>
    <row r="112" spans="1:14" x14ac:dyDescent="0.25">
      <c r="A112" s="21" t="s">
        <v>185</v>
      </c>
      <c r="B112" s="22" t="s">
        <v>221</v>
      </c>
      <c r="C112" s="22" t="s">
        <v>192</v>
      </c>
      <c r="D112" s="22"/>
      <c r="E112" s="117" t="s">
        <v>281</v>
      </c>
      <c r="F112" s="57"/>
      <c r="G112" s="57"/>
      <c r="H112" s="57"/>
      <c r="I112" s="57"/>
      <c r="J112" s="117"/>
      <c r="K112" s="57"/>
      <c r="L112" s="117"/>
      <c r="M112" s="118"/>
      <c r="N112"/>
    </row>
    <row r="113" spans="1:14" x14ac:dyDescent="0.25">
      <c r="A113" s="21" t="s">
        <v>185</v>
      </c>
      <c r="B113" s="22" t="s">
        <v>221</v>
      </c>
      <c r="C113" s="22" t="s">
        <v>194</v>
      </c>
      <c r="D113" s="22"/>
      <c r="E113" s="117" t="s">
        <v>282</v>
      </c>
      <c r="F113" s="57"/>
      <c r="G113" s="57"/>
      <c r="H113" s="57"/>
      <c r="I113" s="57"/>
      <c r="J113" s="117"/>
      <c r="K113" s="57"/>
      <c r="L113" s="117"/>
      <c r="M113" s="118"/>
      <c r="N113"/>
    </row>
    <row r="114" spans="1:14" x14ac:dyDescent="0.25">
      <c r="A114" s="21" t="s">
        <v>185</v>
      </c>
      <c r="B114" s="22" t="s">
        <v>221</v>
      </c>
      <c r="C114" s="22" t="s">
        <v>196</v>
      </c>
      <c r="D114" s="22"/>
      <c r="E114" s="117" t="s">
        <v>283</v>
      </c>
      <c r="F114" s="57"/>
      <c r="G114" s="57"/>
      <c r="H114" s="57"/>
      <c r="I114" s="57"/>
      <c r="J114" s="117"/>
      <c r="K114" s="57"/>
      <c r="L114" s="117"/>
      <c r="M114" s="118"/>
      <c r="N114"/>
    </row>
    <row r="115" spans="1:14" x14ac:dyDescent="0.25">
      <c r="A115" s="21" t="s">
        <v>185</v>
      </c>
      <c r="B115" s="22" t="s">
        <v>221</v>
      </c>
      <c r="C115" s="22" t="s">
        <v>202</v>
      </c>
      <c r="D115" s="22"/>
      <c r="E115" s="117" t="s">
        <v>263</v>
      </c>
      <c r="F115" s="57"/>
      <c r="G115" s="57"/>
      <c r="H115" s="57"/>
      <c r="I115" s="57"/>
      <c r="J115" s="117"/>
      <c r="K115" s="57"/>
      <c r="L115" s="117"/>
      <c r="M115" s="118"/>
      <c r="N115"/>
    </row>
    <row r="116" spans="1:14" ht="13" thickBot="1" x14ac:dyDescent="0.3">
      <c r="A116" s="120" t="s">
        <v>185</v>
      </c>
      <c r="B116" s="121" t="s">
        <v>221</v>
      </c>
      <c r="C116" s="121" t="s">
        <v>204</v>
      </c>
      <c r="D116" s="121"/>
      <c r="E116" s="122" t="s">
        <v>284</v>
      </c>
      <c r="F116" s="123"/>
      <c r="G116" s="123"/>
      <c r="H116" s="123"/>
      <c r="I116" s="123"/>
      <c r="J116" s="122"/>
      <c r="K116" s="123"/>
      <c r="L116" s="122"/>
      <c r="M116" s="124"/>
      <c r="N116"/>
    </row>
    <row r="117" spans="1:14" ht="13" thickBot="1" x14ac:dyDescent="0.3">
      <c r="L117" s="91"/>
      <c r="M117" s="91"/>
      <c r="N117"/>
    </row>
    <row r="118" spans="1:14" s="4" customFormat="1" ht="14.5" thickBot="1" x14ac:dyDescent="0.35">
      <c r="A118" s="246" t="s">
        <v>185</v>
      </c>
      <c r="B118" s="247" t="s">
        <v>223</v>
      </c>
      <c r="C118" s="247"/>
      <c r="D118" s="109"/>
      <c r="E118" s="249" t="s">
        <v>285</v>
      </c>
      <c r="F118" s="248"/>
      <c r="G118" s="248"/>
      <c r="H118" s="109"/>
      <c r="I118" s="109"/>
      <c r="J118" s="109"/>
      <c r="K118" s="109"/>
      <c r="L118" s="110"/>
      <c r="M118" s="111"/>
    </row>
    <row r="119" spans="1:14" x14ac:dyDescent="0.25">
      <c r="A119" s="23" t="s">
        <v>185</v>
      </c>
      <c r="B119" s="24" t="s">
        <v>223</v>
      </c>
      <c r="C119" s="24" t="s">
        <v>185</v>
      </c>
      <c r="D119" s="24"/>
      <c r="E119" s="112" t="s">
        <v>286</v>
      </c>
      <c r="F119" s="113"/>
      <c r="G119" s="113"/>
      <c r="H119" s="113"/>
      <c r="I119" s="113"/>
      <c r="J119" s="112"/>
      <c r="K119" s="113"/>
      <c r="L119" s="112"/>
      <c r="M119" s="127"/>
      <c r="N119"/>
    </row>
    <row r="120" spans="1:14" x14ac:dyDescent="0.25">
      <c r="A120" s="21" t="s">
        <v>185</v>
      </c>
      <c r="B120" s="22" t="s">
        <v>223</v>
      </c>
      <c r="C120" s="22" t="s">
        <v>188</v>
      </c>
      <c r="D120" s="22"/>
      <c r="E120" s="117" t="s">
        <v>287</v>
      </c>
      <c r="F120" s="57"/>
      <c r="G120" s="57"/>
      <c r="H120" s="57"/>
      <c r="I120" s="57"/>
      <c r="J120" s="117"/>
      <c r="K120" s="57"/>
      <c r="L120" s="117"/>
      <c r="M120" s="118"/>
      <c r="N120"/>
    </row>
    <row r="121" spans="1:14" x14ac:dyDescent="0.25">
      <c r="A121" s="130" t="s">
        <v>185</v>
      </c>
      <c r="B121" s="131" t="s">
        <v>223</v>
      </c>
      <c r="C121" s="131" t="s">
        <v>190</v>
      </c>
      <c r="D121" s="131"/>
      <c r="E121" s="132" t="s">
        <v>288</v>
      </c>
      <c r="F121" s="133"/>
      <c r="G121" s="133"/>
      <c r="H121" s="133"/>
      <c r="I121" s="57"/>
      <c r="J121" s="117"/>
      <c r="K121" s="57"/>
      <c r="L121" s="117"/>
      <c r="M121" s="118"/>
      <c r="N121"/>
    </row>
    <row r="122" spans="1:14" x14ac:dyDescent="0.25">
      <c r="A122" s="130" t="s">
        <v>185</v>
      </c>
      <c r="B122" s="131" t="s">
        <v>223</v>
      </c>
      <c r="C122" s="131" t="s">
        <v>192</v>
      </c>
      <c r="D122" s="131"/>
      <c r="E122" s="132" t="s">
        <v>289</v>
      </c>
      <c r="F122" s="133"/>
      <c r="G122" s="133"/>
      <c r="H122" s="133"/>
      <c r="I122" s="57"/>
      <c r="J122" s="117"/>
      <c r="K122" s="57"/>
      <c r="L122" s="117"/>
      <c r="M122" s="118"/>
      <c r="N122"/>
    </row>
    <row r="123" spans="1:14" x14ac:dyDescent="0.25">
      <c r="A123" s="21" t="s">
        <v>185</v>
      </c>
      <c r="B123" s="22" t="s">
        <v>223</v>
      </c>
      <c r="C123" s="22" t="s">
        <v>202</v>
      </c>
      <c r="D123" s="22"/>
      <c r="E123" s="117" t="s">
        <v>263</v>
      </c>
      <c r="F123" s="57"/>
      <c r="G123" s="57"/>
      <c r="H123" s="57"/>
      <c r="I123" s="57"/>
      <c r="J123" s="117"/>
      <c r="K123" s="57"/>
      <c r="L123" s="117"/>
      <c r="M123" s="118"/>
      <c r="N123"/>
    </row>
    <row r="124" spans="1:14" ht="13" thickBot="1" x14ac:dyDescent="0.3">
      <c r="A124" s="120" t="s">
        <v>185</v>
      </c>
      <c r="B124" s="121" t="s">
        <v>223</v>
      </c>
      <c r="C124" s="121" t="s">
        <v>204</v>
      </c>
      <c r="D124" s="121"/>
      <c r="E124" s="122" t="s">
        <v>290</v>
      </c>
      <c r="F124" s="123"/>
      <c r="G124" s="123"/>
      <c r="H124" s="123"/>
      <c r="I124" s="123"/>
      <c r="J124" s="122"/>
      <c r="K124" s="123"/>
      <c r="L124" s="122"/>
      <c r="M124" s="139"/>
      <c r="N124"/>
    </row>
    <row r="125" spans="1:14" s="4" customFormat="1" ht="14.5" thickBot="1" x14ac:dyDescent="0.35">
      <c r="A125" s="252" t="s">
        <v>185</v>
      </c>
      <c r="B125" s="253" t="s">
        <v>225</v>
      </c>
      <c r="C125" s="253"/>
      <c r="D125" s="150"/>
      <c r="E125" s="254" t="s">
        <v>291</v>
      </c>
      <c r="F125" s="255"/>
      <c r="G125" s="255"/>
      <c r="H125" s="150"/>
      <c r="I125" s="150"/>
      <c r="J125" s="150"/>
      <c r="K125" s="150"/>
      <c r="L125" s="151"/>
      <c r="M125" s="140"/>
    </row>
    <row r="126" spans="1:14" x14ac:dyDescent="0.25">
      <c r="A126" s="23" t="s">
        <v>185</v>
      </c>
      <c r="B126" s="24" t="s">
        <v>225</v>
      </c>
      <c r="C126" s="24" t="s">
        <v>185</v>
      </c>
      <c r="D126" s="24"/>
      <c r="E126" s="126" t="s">
        <v>292</v>
      </c>
      <c r="F126" s="112"/>
      <c r="G126" s="113"/>
      <c r="H126" s="114"/>
      <c r="I126" s="112"/>
      <c r="J126" s="112"/>
      <c r="K126" s="113"/>
      <c r="L126" s="112"/>
      <c r="M126" s="127"/>
      <c r="N126"/>
    </row>
    <row r="127" spans="1:14" x14ac:dyDescent="0.25">
      <c r="A127" s="21" t="s">
        <v>185</v>
      </c>
      <c r="B127" s="22" t="s">
        <v>225</v>
      </c>
      <c r="C127" s="22" t="s">
        <v>188</v>
      </c>
      <c r="D127" s="22"/>
      <c r="E127" s="128" t="s">
        <v>293</v>
      </c>
      <c r="F127" s="117"/>
      <c r="G127" s="57"/>
      <c r="H127" s="60"/>
      <c r="I127" s="117"/>
      <c r="J127" s="117"/>
      <c r="K127" s="57"/>
      <c r="L127" s="117"/>
      <c r="M127" s="118"/>
      <c r="N127"/>
    </row>
    <row r="128" spans="1:14" x14ac:dyDescent="0.25">
      <c r="A128" s="21" t="s">
        <v>185</v>
      </c>
      <c r="B128" s="22" t="s">
        <v>225</v>
      </c>
      <c r="C128" s="22" t="s">
        <v>202</v>
      </c>
      <c r="D128" s="22"/>
      <c r="E128" s="128" t="s">
        <v>263</v>
      </c>
      <c r="F128" s="128"/>
      <c r="G128" s="128"/>
      <c r="H128" s="128"/>
      <c r="I128" s="117"/>
      <c r="J128" s="117"/>
      <c r="K128" s="57"/>
      <c r="L128" s="117"/>
      <c r="M128" s="118"/>
      <c r="N128"/>
    </row>
    <row r="129" spans="1:14" ht="13" thickBot="1" x14ac:dyDescent="0.3">
      <c r="A129" s="120" t="s">
        <v>185</v>
      </c>
      <c r="B129" s="121" t="s">
        <v>225</v>
      </c>
      <c r="C129" s="121" t="s">
        <v>204</v>
      </c>
      <c r="D129" s="121"/>
      <c r="E129" s="129" t="s">
        <v>294</v>
      </c>
      <c r="F129" s="129"/>
      <c r="G129" s="122"/>
      <c r="H129" s="65"/>
      <c r="I129" s="122"/>
      <c r="J129" s="122"/>
      <c r="K129" s="123"/>
      <c r="L129" s="122"/>
      <c r="M129" s="124"/>
      <c r="N129"/>
    </row>
    <row r="130" spans="1:14" ht="13" thickBot="1" x14ac:dyDescent="0.3">
      <c r="A130" s="125"/>
      <c r="L130" s="91"/>
      <c r="M130" s="91"/>
      <c r="N130"/>
    </row>
    <row r="131" spans="1:14" s="4" customFormat="1" ht="14.5" thickBot="1" x14ac:dyDescent="0.35">
      <c r="A131" s="246" t="s">
        <v>185</v>
      </c>
      <c r="B131" s="247" t="s">
        <v>227</v>
      </c>
      <c r="C131" s="247"/>
      <c r="D131" s="109"/>
      <c r="E131" s="249" t="s">
        <v>295</v>
      </c>
      <c r="F131" s="248"/>
      <c r="G131" s="248"/>
      <c r="H131" s="109"/>
      <c r="I131" s="109"/>
      <c r="J131" s="109"/>
      <c r="K131" s="109"/>
      <c r="L131" s="110"/>
      <c r="M131" s="111"/>
    </row>
    <row r="132" spans="1:14" s="4" customFormat="1" ht="13" x14ac:dyDescent="0.3">
      <c r="A132" s="141" t="s">
        <v>185</v>
      </c>
      <c r="B132" s="142" t="s">
        <v>227</v>
      </c>
      <c r="C132" s="142" t="s">
        <v>185</v>
      </c>
      <c r="D132" s="152"/>
      <c r="E132" s="153" t="s">
        <v>296</v>
      </c>
      <c r="F132" s="154"/>
      <c r="G132" s="154"/>
      <c r="H132" s="154"/>
      <c r="I132" s="154"/>
      <c r="J132" s="155"/>
      <c r="K132" s="154"/>
      <c r="L132" s="155"/>
      <c r="M132" s="156"/>
    </row>
    <row r="133" spans="1:14" s="4" customFormat="1" ht="13" x14ac:dyDescent="0.3">
      <c r="A133" s="21" t="s">
        <v>185</v>
      </c>
      <c r="B133" s="22" t="s">
        <v>227</v>
      </c>
      <c r="C133" s="22" t="s">
        <v>188</v>
      </c>
      <c r="D133" s="157"/>
      <c r="E133" s="158" t="s">
        <v>297</v>
      </c>
      <c r="F133" s="53"/>
      <c r="G133" s="53"/>
      <c r="H133" s="53"/>
      <c r="I133" s="53"/>
      <c r="J133" s="159"/>
      <c r="K133" s="53"/>
      <c r="L133" s="159"/>
      <c r="M133" s="160"/>
    </row>
    <row r="134" spans="1:14" s="4" customFormat="1" ht="13.5" thickBot="1" x14ac:dyDescent="0.35">
      <c r="A134" s="120" t="s">
        <v>185</v>
      </c>
      <c r="B134" s="121" t="s">
        <v>227</v>
      </c>
      <c r="C134" s="121" t="s">
        <v>190</v>
      </c>
      <c r="D134" s="161"/>
      <c r="E134" s="162" t="s">
        <v>298</v>
      </c>
      <c r="F134" s="163"/>
      <c r="G134" s="163"/>
      <c r="H134" s="163"/>
      <c r="I134" s="163"/>
      <c r="J134" s="164"/>
      <c r="K134" s="163"/>
      <c r="L134" s="164"/>
      <c r="M134" s="165"/>
    </row>
    <row r="135" spans="1:14" s="4" customFormat="1" ht="13.5" thickBot="1" x14ac:dyDescent="0.35">
      <c r="A135" s="145"/>
      <c r="B135" s="26"/>
      <c r="C135" s="26"/>
      <c r="D135" s="67"/>
      <c r="E135" s="27"/>
      <c r="L135" s="166"/>
      <c r="M135" s="166"/>
    </row>
    <row r="136" spans="1:14" s="4" customFormat="1" ht="14.5" thickBot="1" x14ac:dyDescent="0.35">
      <c r="A136" s="246" t="s">
        <v>185</v>
      </c>
      <c r="B136" s="247" t="s">
        <v>229</v>
      </c>
      <c r="C136" s="247"/>
      <c r="D136" s="109"/>
      <c r="E136" s="249" t="s">
        <v>299</v>
      </c>
      <c r="F136" s="248"/>
      <c r="G136" s="248"/>
      <c r="H136" s="109"/>
      <c r="I136" s="109"/>
      <c r="J136" s="109"/>
      <c r="K136" s="109"/>
      <c r="L136" s="110"/>
      <c r="M136" s="210" t="e">
        <f>M137+M138</f>
        <v>#REF!</v>
      </c>
    </row>
    <row r="137" spans="1:14" x14ac:dyDescent="0.25">
      <c r="A137" s="141" t="s">
        <v>185</v>
      </c>
      <c r="B137" s="142" t="s">
        <v>229</v>
      </c>
      <c r="C137" s="142" t="s">
        <v>185</v>
      </c>
      <c r="D137" s="142"/>
      <c r="E137" s="148" t="s">
        <v>300</v>
      </c>
      <c r="F137" s="149"/>
      <c r="G137" s="143"/>
      <c r="H137" s="144"/>
      <c r="I137" s="144"/>
      <c r="J137" s="143"/>
      <c r="K137" s="144"/>
      <c r="L137" s="143"/>
      <c r="M137" s="209" t="e">
        <f>'Proposed budget'!#REF!</f>
        <v>#REF!</v>
      </c>
      <c r="N137"/>
    </row>
    <row r="138" spans="1:14" ht="13" thickBot="1" x14ac:dyDescent="0.3">
      <c r="A138" s="120" t="s">
        <v>185</v>
      </c>
      <c r="B138" s="121" t="s">
        <v>229</v>
      </c>
      <c r="C138" s="121" t="s">
        <v>188</v>
      </c>
      <c r="D138" s="121"/>
      <c r="E138" s="129" t="s">
        <v>301</v>
      </c>
      <c r="F138" s="123"/>
      <c r="G138" s="123"/>
      <c r="H138" s="167"/>
      <c r="I138" s="123"/>
      <c r="J138" s="122"/>
      <c r="K138" s="123"/>
      <c r="L138" s="122"/>
      <c r="M138" s="214" t="e">
        <f>'Proposed budget'!#REF!</f>
        <v>#REF!</v>
      </c>
      <c r="N138"/>
    </row>
    <row r="139" spans="1:14" ht="13" thickBot="1" x14ac:dyDescent="0.3">
      <c r="L139" s="91"/>
      <c r="M139" s="91"/>
      <c r="N139"/>
    </row>
    <row r="140" spans="1:14" s="175" customFormat="1" ht="30" customHeight="1" thickBot="1" x14ac:dyDescent="0.3">
      <c r="A140" s="168" t="s">
        <v>188</v>
      </c>
      <c r="B140" s="169"/>
      <c r="C140" s="169"/>
      <c r="D140" s="170"/>
      <c r="E140" s="171" t="s">
        <v>302</v>
      </c>
      <c r="F140" s="172"/>
      <c r="G140" s="173"/>
      <c r="H140" s="173"/>
      <c r="I140" s="173"/>
      <c r="J140" s="173"/>
      <c r="K140" s="173"/>
      <c r="L140" s="174"/>
      <c r="M140" s="215" t="e">
        <f>M146+Breakdown!M154+M159+M161+M164+M169+M171+M174+M142</f>
        <v>#REF!</v>
      </c>
    </row>
    <row r="141" spans="1:14" s="175" customFormat="1" ht="10.4" customHeight="1" thickBot="1" x14ac:dyDescent="0.3">
      <c r="A141" s="176"/>
      <c r="B141" s="177"/>
      <c r="C141" s="178"/>
      <c r="D141" s="178"/>
      <c r="E141" s="179"/>
      <c r="F141" s="180"/>
      <c r="G141" s="180"/>
      <c r="H141" s="180"/>
      <c r="I141" s="180"/>
      <c r="J141" s="180"/>
      <c r="K141" s="180"/>
      <c r="L141" s="173"/>
      <c r="M141" s="181"/>
    </row>
    <row r="142" spans="1:14" ht="14.5" thickBot="1" x14ac:dyDescent="0.35">
      <c r="A142" s="246" t="s">
        <v>303</v>
      </c>
      <c r="B142" s="247" t="s">
        <v>185</v>
      </c>
      <c r="C142" s="247"/>
      <c r="D142" s="109"/>
      <c r="E142" s="249" t="s">
        <v>299</v>
      </c>
      <c r="F142" s="248"/>
      <c r="G142" s="248"/>
      <c r="H142" s="109"/>
      <c r="I142" s="109"/>
      <c r="J142" s="109"/>
      <c r="K142" s="109"/>
      <c r="L142" s="110"/>
      <c r="M142" s="211" t="e">
        <f>M144</f>
        <v>#REF!</v>
      </c>
      <c r="N142"/>
    </row>
    <row r="143" spans="1:14" x14ac:dyDescent="0.25">
      <c r="A143" s="23" t="s">
        <v>188</v>
      </c>
      <c r="B143" s="24" t="s">
        <v>185</v>
      </c>
      <c r="C143" s="24" t="s">
        <v>185</v>
      </c>
      <c r="D143" s="24" t="s">
        <v>124</v>
      </c>
      <c r="E143" s="112" t="s">
        <v>300</v>
      </c>
      <c r="F143" s="113"/>
      <c r="G143" s="113"/>
      <c r="H143" s="113"/>
      <c r="I143" s="113"/>
      <c r="J143" s="112"/>
      <c r="K143" s="113"/>
      <c r="L143" s="112"/>
      <c r="M143" s="127"/>
      <c r="N143"/>
    </row>
    <row r="144" spans="1:14" ht="13" thickBot="1" x14ac:dyDescent="0.3">
      <c r="A144" s="120" t="s">
        <v>188</v>
      </c>
      <c r="B144" s="121" t="s">
        <v>185</v>
      </c>
      <c r="C144" s="121" t="s">
        <v>303</v>
      </c>
      <c r="D144" s="121"/>
      <c r="E144" s="122" t="s">
        <v>301</v>
      </c>
      <c r="F144" s="123"/>
      <c r="G144" s="123"/>
      <c r="H144" s="123"/>
      <c r="I144" s="123"/>
      <c r="J144" s="122"/>
      <c r="K144" s="123"/>
      <c r="L144" s="122"/>
      <c r="M144" s="214" t="e">
        <f>'Proposed budget'!#REF!-'Proposed budget'!#REF!</f>
        <v>#REF!</v>
      </c>
      <c r="N144"/>
    </row>
    <row r="145" spans="1:14" ht="13" thickBot="1" x14ac:dyDescent="0.3">
      <c r="A145" s="145"/>
      <c r="B145" s="145"/>
      <c r="C145" s="145"/>
      <c r="D145" s="145"/>
      <c r="E145" s="88"/>
      <c r="F145" s="88"/>
      <c r="G145" s="88"/>
      <c r="H145" s="88"/>
      <c r="I145" s="88"/>
      <c r="J145" s="88"/>
      <c r="K145" s="88"/>
      <c r="L145" s="91"/>
      <c r="M145" s="91"/>
      <c r="N145"/>
    </row>
    <row r="146" spans="1:14" ht="14.5" thickBot="1" x14ac:dyDescent="0.35">
      <c r="A146" s="246" t="s">
        <v>303</v>
      </c>
      <c r="B146" s="247" t="s">
        <v>188</v>
      </c>
      <c r="C146" s="247"/>
      <c r="D146" s="109"/>
      <c r="E146" s="249" t="s">
        <v>304</v>
      </c>
      <c r="F146" s="248"/>
      <c r="G146" s="248"/>
      <c r="H146" s="109"/>
      <c r="I146" s="109"/>
      <c r="J146" s="109"/>
      <c r="K146" s="109"/>
      <c r="L146" s="110"/>
      <c r="M146" s="211" t="e">
        <f>SUM(M147:M151)</f>
        <v>#REF!</v>
      </c>
      <c r="N146"/>
    </row>
    <row r="147" spans="1:14" x14ac:dyDescent="0.25">
      <c r="A147" s="23" t="s">
        <v>188</v>
      </c>
      <c r="B147" s="24" t="s">
        <v>188</v>
      </c>
      <c r="C147" s="24" t="s">
        <v>185</v>
      </c>
      <c r="D147" s="24"/>
      <c r="E147" s="112" t="s">
        <v>305</v>
      </c>
      <c r="F147" s="113"/>
      <c r="G147" s="113"/>
      <c r="H147" s="113"/>
      <c r="I147" s="113"/>
      <c r="J147" s="112"/>
      <c r="K147" s="113"/>
      <c r="L147" s="112"/>
      <c r="M147" s="209" t="e">
        <f>'Proposed budget'!#REF!+'Proposed budget'!#REF!+'Proposed budget'!#REF!+'Proposed budget'!#REF!+'Proposed budget'!#REF!+'Proposed budget'!#REF!+'Proposed budget'!#REF!</f>
        <v>#REF!</v>
      </c>
      <c r="N147"/>
    </row>
    <row r="148" spans="1:14" x14ac:dyDescent="0.25">
      <c r="A148" s="21" t="s">
        <v>188</v>
      </c>
      <c r="B148" s="22" t="s">
        <v>188</v>
      </c>
      <c r="C148" s="22" t="s">
        <v>188</v>
      </c>
      <c r="D148" s="22"/>
      <c r="E148" s="117" t="s">
        <v>306</v>
      </c>
      <c r="F148" s="57"/>
      <c r="G148" s="57"/>
      <c r="H148" s="57"/>
      <c r="I148" s="57"/>
      <c r="J148" s="117"/>
      <c r="K148" s="57"/>
      <c r="L148" s="117"/>
      <c r="M148" s="208" t="e">
        <f>'Proposed budget'!#REF!+'Proposed budget'!#REF!</f>
        <v>#REF!</v>
      </c>
      <c r="N148"/>
    </row>
    <row r="149" spans="1:14" x14ac:dyDescent="0.25">
      <c r="A149" s="21" t="s">
        <v>188</v>
      </c>
      <c r="B149" s="22" t="s">
        <v>188</v>
      </c>
      <c r="C149" s="22" t="s">
        <v>190</v>
      </c>
      <c r="D149" s="22"/>
      <c r="E149" s="117" t="s">
        <v>307</v>
      </c>
      <c r="F149" s="57"/>
      <c r="G149" s="57"/>
      <c r="H149" s="57"/>
      <c r="I149" s="57"/>
      <c r="J149" s="117"/>
      <c r="K149" s="57"/>
      <c r="L149" s="117"/>
      <c r="M149" s="118"/>
      <c r="N149"/>
    </row>
    <row r="150" spans="1:14" x14ac:dyDescent="0.25">
      <c r="A150" s="21" t="s">
        <v>188</v>
      </c>
      <c r="B150" s="22" t="s">
        <v>188</v>
      </c>
      <c r="C150" s="22" t="s">
        <v>192</v>
      </c>
      <c r="D150" s="22"/>
      <c r="E150" s="117" t="s">
        <v>308</v>
      </c>
      <c r="F150" s="57"/>
      <c r="G150" s="57"/>
      <c r="H150" s="57"/>
      <c r="I150" s="57"/>
      <c r="J150" s="117"/>
      <c r="K150" s="57"/>
      <c r="L150" s="117"/>
      <c r="M150" s="118"/>
      <c r="N150"/>
    </row>
    <row r="151" spans="1:14" x14ac:dyDescent="0.25">
      <c r="A151" s="25" t="s">
        <v>188</v>
      </c>
      <c r="B151" s="26" t="s">
        <v>188</v>
      </c>
      <c r="C151" s="26" t="s">
        <v>194</v>
      </c>
      <c r="E151" s="146" t="s">
        <v>309</v>
      </c>
      <c r="J151" s="146"/>
      <c r="L151" s="146"/>
      <c r="M151" s="208" t="e">
        <f>'Proposed budget'!#REF!+'Proposed budget'!#REF!+'Proposed budget'!#REF!+'Proposed budget'!#REF!+'Proposed budget'!#REF!+'Proposed budget'!#REF!</f>
        <v>#REF!</v>
      </c>
      <c r="N151"/>
    </row>
    <row r="152" spans="1:14" ht="13" thickBot="1" x14ac:dyDescent="0.3">
      <c r="A152" s="120" t="s">
        <v>188</v>
      </c>
      <c r="B152" s="121" t="s">
        <v>188</v>
      </c>
      <c r="C152" s="121" t="s">
        <v>196</v>
      </c>
      <c r="D152" s="121"/>
      <c r="E152" s="122" t="s">
        <v>310</v>
      </c>
      <c r="F152" s="123"/>
      <c r="G152" s="123"/>
      <c r="H152" s="123"/>
      <c r="I152" s="123"/>
      <c r="J152" s="122"/>
      <c r="K152" s="123"/>
      <c r="L152" s="122"/>
      <c r="M152" s="124"/>
      <c r="N152"/>
    </row>
    <row r="153" spans="1:14" ht="13" thickBot="1" x14ac:dyDescent="0.3">
      <c r="A153" s="145"/>
      <c r="L153" s="91"/>
      <c r="M153" s="91"/>
      <c r="N153"/>
    </row>
    <row r="154" spans="1:14" ht="14.5" thickBot="1" x14ac:dyDescent="0.35">
      <c r="A154" s="246" t="s">
        <v>303</v>
      </c>
      <c r="B154" s="247" t="s">
        <v>190</v>
      </c>
      <c r="C154" s="247"/>
      <c r="D154" s="109"/>
      <c r="E154" s="249" t="s">
        <v>311</v>
      </c>
      <c r="F154" s="248"/>
      <c r="G154" s="248"/>
      <c r="H154" s="109"/>
      <c r="I154" s="109"/>
      <c r="J154" s="109"/>
      <c r="K154" s="109"/>
      <c r="L154" s="110"/>
      <c r="M154" s="98"/>
      <c r="N154"/>
    </row>
    <row r="155" spans="1:14" x14ac:dyDescent="0.25">
      <c r="A155" s="23" t="s">
        <v>188</v>
      </c>
      <c r="B155" s="24" t="s">
        <v>190</v>
      </c>
      <c r="C155" s="24" t="s">
        <v>185</v>
      </c>
      <c r="D155" s="182"/>
      <c r="E155" s="113" t="s">
        <v>62</v>
      </c>
      <c r="F155" s="113"/>
      <c r="G155" s="113"/>
      <c r="H155" s="113"/>
      <c r="I155" s="113"/>
      <c r="J155" s="113"/>
      <c r="K155" s="113"/>
      <c r="L155" s="112"/>
      <c r="M155" s="127"/>
      <c r="N155"/>
    </row>
    <row r="156" spans="1:14" x14ac:dyDescent="0.25">
      <c r="A156" s="21" t="s">
        <v>188</v>
      </c>
      <c r="B156" s="22" t="s">
        <v>190</v>
      </c>
      <c r="C156" s="22" t="s">
        <v>188</v>
      </c>
      <c r="D156" s="183"/>
      <c r="E156" s="57" t="s">
        <v>312</v>
      </c>
      <c r="F156" s="57"/>
      <c r="G156" s="57"/>
      <c r="H156" s="57"/>
      <c r="I156" s="57"/>
      <c r="J156" s="57"/>
      <c r="K156" s="57"/>
      <c r="L156" s="117"/>
      <c r="M156" s="118"/>
      <c r="N156"/>
    </row>
    <row r="157" spans="1:14" ht="13" thickBot="1" x14ac:dyDescent="0.3">
      <c r="A157" s="120" t="s">
        <v>188</v>
      </c>
      <c r="B157" s="121" t="s">
        <v>190</v>
      </c>
      <c r="C157" s="121" t="s">
        <v>313</v>
      </c>
      <c r="D157" s="184"/>
      <c r="E157" s="123" t="s">
        <v>310</v>
      </c>
      <c r="F157" s="123"/>
      <c r="G157" s="123"/>
      <c r="H157" s="123"/>
      <c r="I157" s="123"/>
      <c r="J157" s="123"/>
      <c r="K157" s="123"/>
      <c r="L157" s="122"/>
      <c r="M157" s="124"/>
      <c r="N157"/>
    </row>
    <row r="158" spans="1:14" ht="13" thickBot="1" x14ac:dyDescent="0.3">
      <c r="A158" s="125"/>
      <c r="L158" s="91"/>
      <c r="M158" s="91"/>
      <c r="N158"/>
    </row>
    <row r="159" spans="1:14" ht="14.5" thickBot="1" x14ac:dyDescent="0.35">
      <c r="A159" s="246" t="s">
        <v>303</v>
      </c>
      <c r="B159" s="247" t="s">
        <v>192</v>
      </c>
      <c r="C159" s="247"/>
      <c r="D159" s="109"/>
      <c r="E159" s="249" t="s">
        <v>314</v>
      </c>
      <c r="F159" s="248"/>
      <c r="G159" s="248"/>
      <c r="H159" s="109"/>
      <c r="I159" s="109"/>
      <c r="J159" s="109"/>
      <c r="K159" s="109"/>
      <c r="L159" s="110"/>
      <c r="M159" s="211" t="e">
        <f>'Proposed budget'!#REF!</f>
        <v>#REF!</v>
      </c>
      <c r="N159"/>
    </row>
    <row r="160" spans="1:14" ht="13" thickBot="1" x14ac:dyDescent="0.3">
      <c r="A160" s="125"/>
      <c r="B160" s="125"/>
      <c r="C160" s="125"/>
      <c r="D160" s="125"/>
      <c r="E160" s="91"/>
      <c r="F160" s="91"/>
      <c r="G160" s="91"/>
      <c r="H160" s="91"/>
      <c r="I160" s="91"/>
      <c r="J160" s="91"/>
      <c r="K160" s="91"/>
      <c r="L160" s="91"/>
      <c r="M160" s="91"/>
      <c r="N160"/>
    </row>
    <row r="161" spans="1:14" ht="14.5" thickBot="1" x14ac:dyDescent="0.35">
      <c r="A161" s="256" t="s">
        <v>303</v>
      </c>
      <c r="B161" s="257" t="s">
        <v>194</v>
      </c>
      <c r="C161" s="257"/>
      <c r="D161" s="185"/>
      <c r="E161" s="258" t="s">
        <v>315</v>
      </c>
      <c r="F161" s="259"/>
      <c r="G161" s="259"/>
      <c r="H161" s="186"/>
      <c r="I161" s="109"/>
      <c r="J161" s="109"/>
      <c r="K161" s="109"/>
      <c r="L161" s="187"/>
      <c r="M161" s="188"/>
      <c r="N161"/>
    </row>
    <row r="162" spans="1:14" ht="14.5" thickBot="1" x14ac:dyDescent="0.35">
      <c r="A162" s="252"/>
      <c r="B162" s="253"/>
      <c r="C162" s="253"/>
      <c r="D162" s="189"/>
      <c r="E162" s="254" t="s">
        <v>316</v>
      </c>
      <c r="F162" s="255"/>
      <c r="G162" s="255"/>
      <c r="H162" s="189"/>
      <c r="I162" s="27"/>
      <c r="J162" s="27"/>
      <c r="K162" s="27"/>
      <c r="L162" s="151"/>
      <c r="M162" s="190"/>
      <c r="N162"/>
    </row>
    <row r="163" spans="1:14" ht="13" thickBot="1" x14ac:dyDescent="0.3">
      <c r="A163" s="125"/>
      <c r="L163" s="146"/>
      <c r="M163" s="98"/>
      <c r="N163"/>
    </row>
    <row r="164" spans="1:14" ht="14.5" thickBot="1" x14ac:dyDescent="0.35">
      <c r="A164" s="246" t="s">
        <v>303</v>
      </c>
      <c r="B164" s="247" t="s">
        <v>196</v>
      </c>
      <c r="C164" s="247"/>
      <c r="D164" s="109"/>
      <c r="E164" s="249" t="s">
        <v>317</v>
      </c>
      <c r="F164" s="248"/>
      <c r="G164" s="248"/>
      <c r="H164" s="109"/>
      <c r="I164" s="109"/>
      <c r="J164" s="109"/>
      <c r="K164" s="109"/>
      <c r="L164" s="110"/>
      <c r="M164" s="98"/>
      <c r="N164"/>
    </row>
    <row r="165" spans="1:14" x14ac:dyDescent="0.25">
      <c r="A165" s="191" t="s">
        <v>188</v>
      </c>
      <c r="B165" s="192" t="s">
        <v>196</v>
      </c>
      <c r="C165" s="192" t="s">
        <v>185</v>
      </c>
      <c r="D165" s="192"/>
      <c r="E165" s="193" t="s">
        <v>318</v>
      </c>
      <c r="F165" s="194"/>
      <c r="G165" s="194"/>
      <c r="H165" s="194"/>
      <c r="I165" s="113"/>
      <c r="J165" s="112"/>
      <c r="K165" s="113"/>
      <c r="L165" s="112"/>
      <c r="M165" s="127"/>
      <c r="N165"/>
    </row>
    <row r="166" spans="1:14" x14ac:dyDescent="0.25">
      <c r="A166" s="21" t="s">
        <v>188</v>
      </c>
      <c r="B166" s="22" t="s">
        <v>196</v>
      </c>
      <c r="C166" s="22" t="s">
        <v>188</v>
      </c>
      <c r="D166" s="22"/>
      <c r="E166" s="195" t="s">
        <v>319</v>
      </c>
      <c r="F166" s="57"/>
      <c r="G166" s="57"/>
      <c r="H166" s="57"/>
      <c r="I166" s="57"/>
      <c r="J166" s="117"/>
      <c r="K166" s="57"/>
      <c r="L166" s="117"/>
      <c r="M166" s="118"/>
      <c r="N166"/>
    </row>
    <row r="167" spans="1:14" ht="13" thickBot="1" x14ac:dyDescent="0.3">
      <c r="A167" s="120" t="s">
        <v>188</v>
      </c>
      <c r="B167" s="121" t="s">
        <v>196</v>
      </c>
      <c r="C167" s="121" t="s">
        <v>190</v>
      </c>
      <c r="D167" s="121"/>
      <c r="E167" s="196" t="s">
        <v>320</v>
      </c>
      <c r="F167" s="123"/>
      <c r="G167" s="123"/>
      <c r="H167" s="123"/>
      <c r="I167" s="123"/>
      <c r="J167" s="122"/>
      <c r="K167" s="123"/>
      <c r="L167" s="122"/>
      <c r="M167" s="124"/>
      <c r="N167"/>
    </row>
    <row r="168" spans="1:14" ht="13" thickBot="1" x14ac:dyDescent="0.3">
      <c r="A168" s="125"/>
      <c r="L168" s="91"/>
      <c r="M168" s="91"/>
      <c r="N168"/>
    </row>
    <row r="169" spans="1:14" ht="14.5" thickBot="1" x14ac:dyDescent="0.35">
      <c r="A169" s="246" t="s">
        <v>303</v>
      </c>
      <c r="B169" s="247" t="s">
        <v>198</v>
      </c>
      <c r="C169" s="247"/>
      <c r="D169" s="109"/>
      <c r="E169" s="249" t="s">
        <v>321</v>
      </c>
      <c r="F169" s="248"/>
      <c r="G169" s="248"/>
      <c r="H169" s="109"/>
      <c r="I169" s="109"/>
      <c r="J169" s="109"/>
      <c r="K169" s="109"/>
      <c r="L169" s="110"/>
      <c r="M169" s="211" t="e">
        <f>'Proposed budget'!#REF!+'Proposed budget'!#REF!</f>
        <v>#REF!</v>
      </c>
      <c r="N169"/>
    </row>
    <row r="170" spans="1:14" ht="13" thickBot="1" x14ac:dyDescent="0.3">
      <c r="A170" s="125"/>
      <c r="L170" s="91"/>
      <c r="M170" s="91"/>
      <c r="N170"/>
    </row>
    <row r="171" spans="1:14" ht="14.5" thickBot="1" x14ac:dyDescent="0.35">
      <c r="A171" s="256" t="s">
        <v>303</v>
      </c>
      <c r="B171" s="257" t="s">
        <v>200</v>
      </c>
      <c r="C171" s="257"/>
      <c r="D171" s="185"/>
      <c r="E171" s="258" t="s">
        <v>322</v>
      </c>
      <c r="F171" s="259"/>
      <c r="G171" s="259"/>
      <c r="H171" s="186"/>
      <c r="I171" s="109"/>
      <c r="J171" s="109"/>
      <c r="K171" s="109"/>
      <c r="L171" s="187"/>
      <c r="M171" s="216" t="e">
        <f>'Proposed budget'!#REF!</f>
        <v>#REF!</v>
      </c>
      <c r="N171"/>
    </row>
    <row r="172" spans="1:14" ht="14.5" thickBot="1" x14ac:dyDescent="0.35">
      <c r="A172" s="252"/>
      <c r="B172" s="253"/>
      <c r="C172" s="253"/>
      <c r="D172" s="150"/>
      <c r="E172" s="254" t="s">
        <v>323</v>
      </c>
      <c r="F172" s="255"/>
      <c r="G172" s="255"/>
      <c r="H172" s="150"/>
      <c r="I172" s="27"/>
      <c r="J172" s="27"/>
      <c r="K172" s="27"/>
      <c r="L172" s="151"/>
      <c r="M172" s="190"/>
      <c r="N172"/>
    </row>
    <row r="173" spans="1:14" ht="13" thickBot="1" x14ac:dyDescent="0.3">
      <c r="A173" s="125"/>
      <c r="L173" s="91"/>
      <c r="M173" s="91"/>
      <c r="N173"/>
    </row>
    <row r="174" spans="1:14" s="200" customFormat="1" ht="14.5" thickBot="1" x14ac:dyDescent="0.35">
      <c r="A174" s="246" t="s">
        <v>303</v>
      </c>
      <c r="B174" s="247" t="s">
        <v>221</v>
      </c>
      <c r="C174" s="247"/>
      <c r="D174" s="197"/>
      <c r="E174" s="249" t="s">
        <v>324</v>
      </c>
      <c r="F174" s="248"/>
      <c r="G174" s="248"/>
      <c r="H174" s="197"/>
      <c r="I174" s="197"/>
      <c r="J174" s="197"/>
      <c r="K174" s="197"/>
      <c r="L174" s="198"/>
      <c r="M174" s="199"/>
    </row>
    <row r="175" spans="1:14" ht="13.5" customHeight="1" thickBot="1" x14ac:dyDescent="0.3">
      <c r="A175" s="125"/>
      <c r="B175" s="125"/>
      <c r="C175" s="125"/>
      <c r="D175" s="125"/>
      <c r="E175" s="91"/>
      <c r="F175" s="91"/>
      <c r="G175" s="91"/>
      <c r="H175" s="91"/>
      <c r="I175" s="91"/>
      <c r="J175" s="91"/>
      <c r="K175" s="91"/>
      <c r="L175" s="91"/>
      <c r="M175" s="91"/>
      <c r="N175"/>
    </row>
    <row r="176" spans="1:14" s="175" customFormat="1" ht="30" customHeight="1" thickBot="1" x14ac:dyDescent="0.3">
      <c r="A176" s="168" t="s">
        <v>313</v>
      </c>
      <c r="B176" s="170"/>
      <c r="C176" s="170"/>
      <c r="D176" s="170"/>
      <c r="E176" s="171" t="s">
        <v>325</v>
      </c>
      <c r="F176" s="181"/>
      <c r="G176" s="173"/>
      <c r="H176" s="173"/>
      <c r="I176" s="173"/>
      <c r="J176" s="173"/>
      <c r="K176" s="173"/>
      <c r="L176" s="174"/>
      <c r="M176" s="215" t="e">
        <f>(M140+M22)*0.07-444</f>
        <v>#REF!</v>
      </c>
    </row>
    <row r="177" spans="1:14" ht="14.25" customHeight="1" thickBot="1" x14ac:dyDescent="0.3">
      <c r="A177" s="125"/>
      <c r="B177" s="125"/>
      <c r="C177" s="125"/>
      <c r="D177" s="125"/>
      <c r="E177" s="91"/>
      <c r="F177" s="91"/>
      <c r="G177" s="91"/>
      <c r="H177" s="91"/>
      <c r="I177" s="91"/>
      <c r="J177" s="91"/>
      <c r="K177" s="91"/>
      <c r="L177" s="91"/>
      <c r="M177" s="91"/>
      <c r="N177"/>
    </row>
    <row r="178" spans="1:14" s="205" customFormat="1" ht="30" customHeight="1" thickBot="1" x14ac:dyDescent="0.3">
      <c r="A178" s="168" t="s">
        <v>326</v>
      </c>
      <c r="B178" s="169"/>
      <c r="C178" s="169"/>
      <c r="D178" s="169"/>
      <c r="E178" s="201" t="s">
        <v>327</v>
      </c>
      <c r="F178" s="202"/>
      <c r="G178" s="202"/>
      <c r="H178" s="202"/>
      <c r="I178" s="202"/>
      <c r="J178" s="202"/>
      <c r="K178" s="202"/>
      <c r="L178" s="203"/>
      <c r="M178" s="204"/>
    </row>
  </sheetData>
  <mergeCells count="4">
    <mergeCell ref="A13:M13"/>
    <mergeCell ref="A20:D20"/>
    <mergeCell ref="E20:I20"/>
    <mergeCell ref="L20:M20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2</xdr:col>
                <xdr:colOff>114300</xdr:colOff>
                <xdr:row>1</xdr:row>
                <xdr:rowOff>146050</xdr:rowOff>
              </from>
              <to>
                <xdr:col>5</xdr:col>
                <xdr:colOff>323850</xdr:colOff>
                <xdr:row>7</xdr:row>
                <xdr:rowOff>127000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279"/>
  <sheetViews>
    <sheetView showGridLines="0" tabSelected="1" topLeftCell="B7" zoomScale="80" zoomScaleNormal="80" workbookViewId="0">
      <selection activeCell="G18" sqref="G18"/>
    </sheetView>
  </sheetViews>
  <sheetFormatPr defaultColWidth="9.26953125" defaultRowHeight="14" outlineLevelRow="2" x14ac:dyDescent="0.3"/>
  <cols>
    <col min="1" max="1" width="1.54296875" style="15" customWidth="1"/>
    <col min="2" max="2" width="67.453125" style="15" customWidth="1"/>
    <col min="3" max="3" width="17" style="16" customWidth="1"/>
    <col min="4" max="4" width="17.26953125" style="16" customWidth="1"/>
    <col min="5" max="6" width="24.7265625" style="17" customWidth="1"/>
    <col min="7" max="7" width="22" style="16" customWidth="1"/>
    <col min="8" max="8" width="20.54296875" style="17" customWidth="1"/>
    <col min="9" max="9" width="11" style="19" customWidth="1"/>
    <col min="10" max="10" width="27.453125" style="108" customWidth="1"/>
    <col min="11" max="11" width="10.453125" style="15" bestFit="1" customWidth="1"/>
    <col min="12" max="16384" width="9.26953125" style="15"/>
  </cols>
  <sheetData>
    <row r="1" spans="2:10" ht="79.900000000000006" customHeight="1" outlineLevel="2" x14ac:dyDescent="0.3">
      <c r="B1" s="70"/>
      <c r="C1" s="239"/>
      <c r="D1" s="239"/>
      <c r="E1" s="260"/>
      <c r="F1" s="260"/>
      <c r="G1" s="239"/>
      <c r="H1" s="260"/>
      <c r="I1" s="260"/>
    </row>
    <row r="2" spans="2:10" x14ac:dyDescent="0.3">
      <c r="B2" s="288"/>
      <c r="C2" s="288"/>
      <c r="D2" s="288"/>
      <c r="E2" s="288"/>
      <c r="F2" s="260"/>
      <c r="G2" s="239"/>
      <c r="H2" s="260"/>
      <c r="I2" s="260"/>
    </row>
    <row r="3" spans="2:10" x14ac:dyDescent="0.3">
      <c r="B3" s="288"/>
      <c r="C3" s="288"/>
      <c r="D3" s="288"/>
      <c r="E3" s="288"/>
      <c r="F3" s="288"/>
      <c r="G3" s="288"/>
      <c r="H3" s="260"/>
      <c r="I3" s="260"/>
    </row>
    <row r="4" spans="2:10" outlineLevel="1" x14ac:dyDescent="0.3">
      <c r="B4" s="288"/>
      <c r="C4" s="288"/>
      <c r="D4" s="288"/>
      <c r="E4" s="288"/>
      <c r="F4" s="288"/>
      <c r="G4" s="288"/>
      <c r="H4" s="260"/>
      <c r="I4" s="260"/>
    </row>
    <row r="5" spans="2:10" x14ac:dyDescent="0.3">
      <c r="B5" s="289"/>
      <c r="C5" s="289"/>
      <c r="D5" s="289"/>
      <c r="E5" s="260"/>
      <c r="F5" s="260"/>
      <c r="G5" s="239"/>
      <c r="H5" s="260"/>
      <c r="I5" s="70"/>
    </row>
    <row r="6" spans="2:10" x14ac:dyDescent="0.3">
      <c r="B6" s="239"/>
      <c r="C6" s="239"/>
      <c r="D6" s="239"/>
      <c r="E6" s="260"/>
      <c r="F6" s="260"/>
      <c r="G6" s="239"/>
      <c r="H6" s="260"/>
      <c r="I6" s="70"/>
    </row>
    <row r="7" spans="2:10" x14ac:dyDescent="0.3">
      <c r="B7" s="239"/>
      <c r="C7" s="239"/>
      <c r="D7" s="239"/>
      <c r="E7" s="260"/>
      <c r="F7" s="260"/>
      <c r="G7" s="239"/>
      <c r="H7" s="260"/>
      <c r="I7" s="70"/>
    </row>
    <row r="8" spans="2:10" ht="20" x14ac:dyDescent="0.4">
      <c r="B8" s="239"/>
      <c r="C8" s="244" t="s">
        <v>328</v>
      </c>
      <c r="D8" s="239"/>
      <c r="E8" s="260"/>
      <c r="F8" s="260"/>
      <c r="G8" s="239"/>
      <c r="H8" s="260"/>
      <c r="I8" s="70"/>
    </row>
    <row r="9" spans="2:10" x14ac:dyDescent="0.3">
      <c r="B9" s="239"/>
      <c r="C9" s="239"/>
      <c r="D9" s="239"/>
      <c r="E9" s="260"/>
      <c r="F9" s="260"/>
      <c r="G9" s="239"/>
      <c r="H9" s="260"/>
      <c r="I9" s="70"/>
    </row>
    <row r="10" spans="2:10" x14ac:dyDescent="0.3">
      <c r="B10" s="240" t="s">
        <v>329</v>
      </c>
      <c r="C10" s="240"/>
      <c r="D10" s="240"/>
      <c r="E10" s="240"/>
      <c r="F10" s="260"/>
      <c r="G10" s="239"/>
      <c r="H10" s="260"/>
      <c r="I10" s="70"/>
    </row>
    <row r="11" spans="2:10" x14ac:dyDescent="0.3">
      <c r="B11" s="287" t="s">
        <v>330</v>
      </c>
      <c r="C11" s="287"/>
      <c r="D11" s="287"/>
      <c r="E11" s="260"/>
      <c r="F11" s="260"/>
      <c r="G11" s="239"/>
      <c r="H11" s="260"/>
      <c r="I11" s="70"/>
    </row>
    <row r="12" spans="2:10" x14ac:dyDescent="0.3">
      <c r="B12" s="287" t="s">
        <v>331</v>
      </c>
      <c r="C12" s="287"/>
      <c r="D12" s="287"/>
      <c r="E12" s="260"/>
      <c r="F12" s="260"/>
      <c r="G12" s="239"/>
      <c r="H12" s="260"/>
      <c r="I12" s="70"/>
    </row>
    <row r="13" spans="2:10" x14ac:dyDescent="0.3">
      <c r="B13" s="70"/>
      <c r="C13" s="70"/>
      <c r="D13" s="70"/>
      <c r="E13" s="260"/>
      <c r="F13" s="260"/>
      <c r="G13" s="239"/>
      <c r="H13" s="260"/>
      <c r="I13" s="70"/>
    </row>
    <row r="14" spans="2:10" ht="45" customHeight="1" x14ac:dyDescent="0.3">
      <c r="B14" s="224" t="s">
        <v>332</v>
      </c>
      <c r="C14" s="224" t="s">
        <v>333</v>
      </c>
      <c r="D14" s="224" t="s">
        <v>334</v>
      </c>
      <c r="E14" s="225" t="s">
        <v>335</v>
      </c>
      <c r="F14" s="225" t="s">
        <v>336</v>
      </c>
      <c r="G14" s="225" t="s">
        <v>348</v>
      </c>
      <c r="H14" s="261"/>
      <c r="I14" s="20"/>
      <c r="J14" s="70"/>
    </row>
    <row r="15" spans="2:10" ht="21.75" customHeight="1" x14ac:dyDescent="0.3">
      <c r="B15" s="284" t="s">
        <v>337</v>
      </c>
      <c r="C15" s="285"/>
      <c r="D15" s="285"/>
      <c r="E15" s="285"/>
      <c r="F15" s="285"/>
      <c r="G15" s="286"/>
      <c r="H15" s="262"/>
      <c r="I15" s="108"/>
      <c r="J15" s="218"/>
    </row>
    <row r="16" spans="2:10" ht="21.75" customHeight="1" x14ac:dyDescent="0.3">
      <c r="B16" s="219"/>
      <c r="C16" s="220"/>
      <c r="D16" s="220"/>
      <c r="E16" s="221"/>
      <c r="F16" s="222">
        <f>E16*C16</f>
        <v>0</v>
      </c>
      <c r="G16" s="223"/>
      <c r="H16" s="262"/>
      <c r="I16" s="108"/>
      <c r="J16" s="218"/>
    </row>
    <row r="17" spans="2:12" ht="21.75" customHeight="1" x14ac:dyDescent="0.3">
      <c r="B17" s="219"/>
      <c r="C17" s="220"/>
      <c r="D17" s="220"/>
      <c r="E17" s="221"/>
      <c r="F17" s="222">
        <f>E17*C17</f>
        <v>0</v>
      </c>
      <c r="G17" s="223"/>
      <c r="H17" s="262"/>
      <c r="I17" s="108"/>
      <c r="J17" s="218"/>
      <c r="K17" s="70"/>
      <c r="L17" s="70"/>
    </row>
    <row r="18" spans="2:12" ht="21.75" customHeight="1" x14ac:dyDescent="0.3">
      <c r="B18" s="219"/>
      <c r="C18" s="220"/>
      <c r="D18" s="220"/>
      <c r="E18" s="221"/>
      <c r="F18" s="222">
        <f>E18*C18</f>
        <v>0</v>
      </c>
      <c r="G18" s="223"/>
      <c r="H18" s="262"/>
      <c r="I18" s="108"/>
      <c r="J18" s="218"/>
      <c r="K18" s="70"/>
      <c r="L18" s="70"/>
    </row>
    <row r="19" spans="2:12" ht="21.75" customHeight="1" thickBot="1" x14ac:dyDescent="0.35">
      <c r="B19" s="226"/>
      <c r="C19" s="227"/>
      <c r="D19" s="227"/>
      <c r="E19" s="228"/>
      <c r="F19" s="229">
        <f>E19*C19</f>
        <v>0</v>
      </c>
      <c r="G19" s="230"/>
      <c r="H19" s="262"/>
      <c r="I19" s="108"/>
      <c r="J19" s="218"/>
      <c r="K19" s="70"/>
      <c r="L19" s="70"/>
    </row>
    <row r="20" spans="2:12" ht="24" customHeight="1" thickBot="1" x14ac:dyDescent="0.35">
      <c r="B20" s="278" t="s">
        <v>338</v>
      </c>
      <c r="C20" s="279"/>
      <c r="D20" s="279"/>
      <c r="E20" s="280"/>
      <c r="F20" s="231">
        <f>SUM(F16:F19)</f>
        <v>0</v>
      </c>
      <c r="G20" s="232"/>
      <c r="H20" s="70"/>
      <c r="I20" s="108"/>
      <c r="J20" s="218"/>
      <c r="K20" s="70"/>
      <c r="L20" s="70"/>
    </row>
    <row r="21" spans="2:12" ht="36" customHeight="1" x14ac:dyDescent="0.3">
      <c r="B21" s="272" t="s">
        <v>339</v>
      </c>
      <c r="C21" s="273"/>
      <c r="D21" s="273"/>
      <c r="E21" s="273"/>
      <c r="F21" s="273"/>
      <c r="G21" s="274"/>
      <c r="H21" s="70"/>
      <c r="I21" s="70"/>
      <c r="J21" s="70"/>
      <c r="K21" s="70"/>
      <c r="L21" s="70"/>
    </row>
    <row r="22" spans="2:12" ht="38.65" customHeight="1" x14ac:dyDescent="0.3">
      <c r="B22" s="281" t="s">
        <v>340</v>
      </c>
      <c r="C22" s="282"/>
      <c r="D22" s="282"/>
      <c r="E22" s="282"/>
      <c r="F22" s="282"/>
      <c r="G22" s="283"/>
      <c r="H22" s="70"/>
      <c r="I22" s="70"/>
      <c r="J22" s="70"/>
      <c r="K22" s="70"/>
      <c r="L22" s="70"/>
    </row>
    <row r="23" spans="2:12" ht="21.75" customHeight="1" x14ac:dyDescent="0.3">
      <c r="B23" s="219"/>
      <c r="C23" s="220"/>
      <c r="D23" s="220"/>
      <c r="E23" s="221"/>
      <c r="F23" s="222">
        <f>C23*E23</f>
        <v>0</v>
      </c>
      <c r="G23" s="223"/>
      <c r="H23" s="262"/>
      <c r="I23" s="108"/>
      <c r="J23" s="218"/>
      <c r="K23" s="70"/>
      <c r="L23" s="70"/>
    </row>
    <row r="24" spans="2:12" ht="21.75" customHeight="1" thickBot="1" x14ac:dyDescent="0.35">
      <c r="B24" s="219"/>
      <c r="C24" s="220"/>
      <c r="D24" s="220"/>
      <c r="E24" s="221"/>
      <c r="F24" s="222">
        <f>C24*E24</f>
        <v>0</v>
      </c>
      <c r="G24" s="223"/>
      <c r="H24" s="262"/>
      <c r="I24" s="108"/>
      <c r="J24" s="218"/>
      <c r="K24" s="70"/>
      <c r="L24" s="70"/>
    </row>
    <row r="25" spans="2:12" ht="21.75" customHeight="1" thickBot="1" x14ac:dyDescent="0.35">
      <c r="B25" s="278" t="s">
        <v>338</v>
      </c>
      <c r="C25" s="279"/>
      <c r="D25" s="279"/>
      <c r="E25" s="280"/>
      <c r="F25" s="237">
        <f>SUM(F18:F24)</f>
        <v>0</v>
      </c>
      <c r="G25" s="238"/>
      <c r="H25" s="262"/>
      <c r="I25" s="108"/>
      <c r="J25" s="218"/>
      <c r="K25" s="70"/>
      <c r="L25" s="70"/>
    </row>
    <row r="26" spans="2:12" ht="35.65" customHeight="1" x14ac:dyDescent="0.3">
      <c r="B26" s="281" t="s">
        <v>341</v>
      </c>
      <c r="C26" s="282"/>
      <c r="D26" s="282"/>
      <c r="E26" s="282"/>
      <c r="F26" s="282"/>
      <c r="G26" s="283"/>
      <c r="H26" s="70"/>
      <c r="I26" s="70"/>
      <c r="J26" s="70"/>
      <c r="K26" s="70"/>
      <c r="L26" s="70"/>
    </row>
    <row r="27" spans="2:12" ht="22.9" customHeight="1" x14ac:dyDescent="0.3">
      <c r="B27" s="226"/>
      <c r="C27" s="227"/>
      <c r="D27" s="227"/>
      <c r="E27" s="228"/>
      <c r="F27" s="229">
        <f>C27*E27</f>
        <v>0</v>
      </c>
      <c r="G27" s="230"/>
      <c r="H27" s="70"/>
      <c r="I27" s="70"/>
      <c r="J27" s="70"/>
      <c r="K27" s="70"/>
      <c r="L27" s="70"/>
    </row>
    <row r="28" spans="2:12" ht="19.5" customHeight="1" x14ac:dyDescent="0.3">
      <c r="B28" s="226"/>
      <c r="C28" s="227"/>
      <c r="D28" s="227"/>
      <c r="E28" s="228"/>
      <c r="F28" s="229">
        <f>C28*E28</f>
        <v>0</v>
      </c>
      <c r="G28" s="230"/>
      <c r="H28" s="70"/>
      <c r="I28" s="70"/>
      <c r="J28" s="70"/>
      <c r="K28" s="70"/>
      <c r="L28" s="70"/>
    </row>
    <row r="29" spans="2:12" ht="21.75" customHeight="1" thickBot="1" x14ac:dyDescent="0.35">
      <c r="B29" s="226"/>
      <c r="C29" s="227"/>
      <c r="D29" s="227"/>
      <c r="E29" s="228"/>
      <c r="F29" s="229">
        <f>C29*E29</f>
        <v>0</v>
      </c>
      <c r="G29" s="230"/>
      <c r="H29" s="262"/>
      <c r="I29" s="108"/>
      <c r="J29" s="218"/>
      <c r="K29" s="70"/>
      <c r="L29" s="70"/>
    </row>
    <row r="30" spans="2:12" ht="21" customHeight="1" thickBot="1" x14ac:dyDescent="0.35">
      <c r="B30" s="278" t="s">
        <v>338</v>
      </c>
      <c r="C30" s="279"/>
      <c r="D30" s="279"/>
      <c r="E30" s="280"/>
      <c r="F30" s="237">
        <f>SUM(F23:F29)</f>
        <v>0</v>
      </c>
      <c r="G30" s="238"/>
      <c r="H30" s="70"/>
      <c r="I30" s="70"/>
      <c r="J30" s="70"/>
      <c r="K30" s="70"/>
      <c r="L30" s="70"/>
    </row>
    <row r="31" spans="2:12" ht="29.65" customHeight="1" x14ac:dyDescent="0.3">
      <c r="B31" s="281" t="s">
        <v>342</v>
      </c>
      <c r="C31" s="282"/>
      <c r="D31" s="282"/>
      <c r="E31" s="282"/>
      <c r="F31" s="282"/>
      <c r="G31" s="283"/>
      <c r="H31" s="70"/>
      <c r="I31" s="70"/>
      <c r="J31" s="70"/>
      <c r="K31" s="70"/>
      <c r="L31" s="70"/>
    </row>
    <row r="32" spans="2:12" ht="22.9" customHeight="1" x14ac:dyDescent="0.3">
      <c r="B32" s="226"/>
      <c r="C32" s="227"/>
      <c r="D32" s="227"/>
      <c r="E32" s="228"/>
      <c r="F32" s="229">
        <f>C32*E32</f>
        <v>0</v>
      </c>
      <c r="G32" s="230"/>
      <c r="H32" s="70"/>
      <c r="I32" s="70"/>
      <c r="J32" s="70"/>
      <c r="K32" s="70"/>
      <c r="L32" s="70"/>
    </row>
    <row r="33" spans="2:12" ht="19.5" customHeight="1" thickBot="1" x14ac:dyDescent="0.35">
      <c r="B33" s="226"/>
      <c r="C33" s="227"/>
      <c r="D33" s="227"/>
      <c r="E33" s="228"/>
      <c r="F33" s="229">
        <f>C33*E33</f>
        <v>0</v>
      </c>
      <c r="G33" s="230"/>
      <c r="H33" s="70"/>
      <c r="I33" s="70"/>
      <c r="J33" s="70"/>
      <c r="K33" s="70"/>
      <c r="L33" s="70"/>
    </row>
    <row r="34" spans="2:12" ht="21" customHeight="1" thickBot="1" x14ac:dyDescent="0.35">
      <c r="B34" s="278" t="s">
        <v>338</v>
      </c>
      <c r="C34" s="279"/>
      <c r="D34" s="279"/>
      <c r="E34" s="280"/>
      <c r="F34" s="237">
        <f>SUM(F28:F33)</f>
        <v>0</v>
      </c>
      <c r="G34" s="238"/>
      <c r="H34" s="70"/>
      <c r="I34" s="70"/>
      <c r="J34" s="70"/>
      <c r="K34" s="70"/>
      <c r="L34" s="70"/>
    </row>
    <row r="35" spans="2:12" ht="25.9" customHeight="1" x14ac:dyDescent="0.3">
      <c r="B35" s="281" t="s">
        <v>343</v>
      </c>
      <c r="C35" s="282"/>
      <c r="D35" s="282"/>
      <c r="E35" s="282"/>
      <c r="F35" s="282"/>
      <c r="G35" s="283"/>
      <c r="H35" s="70"/>
      <c r="I35" s="70"/>
      <c r="J35" s="70"/>
      <c r="K35" s="70"/>
      <c r="L35" s="70"/>
    </row>
    <row r="36" spans="2:12" ht="22.9" customHeight="1" x14ac:dyDescent="0.3">
      <c r="B36" s="226"/>
      <c r="C36" s="227"/>
      <c r="D36" s="227"/>
      <c r="E36" s="228"/>
      <c r="F36" s="229">
        <f>C36*E36</f>
        <v>0</v>
      </c>
      <c r="G36" s="230"/>
      <c r="H36" s="70"/>
      <c r="I36" s="70"/>
      <c r="J36" s="70"/>
      <c r="K36" s="70"/>
      <c r="L36" s="70"/>
    </row>
    <row r="37" spans="2:12" ht="19.5" customHeight="1" thickBot="1" x14ac:dyDescent="0.35">
      <c r="B37" s="226"/>
      <c r="C37" s="227"/>
      <c r="D37" s="227"/>
      <c r="E37" s="228"/>
      <c r="F37" s="229">
        <f>C37*E37</f>
        <v>0</v>
      </c>
      <c r="G37" s="230"/>
      <c r="H37" s="70"/>
      <c r="I37" s="70"/>
      <c r="J37" s="70"/>
      <c r="K37" s="70"/>
      <c r="L37" s="70"/>
    </row>
    <row r="38" spans="2:12" ht="21" customHeight="1" thickBot="1" x14ac:dyDescent="0.35">
      <c r="B38" s="278" t="s">
        <v>338</v>
      </c>
      <c r="C38" s="279"/>
      <c r="D38" s="279"/>
      <c r="E38" s="280"/>
      <c r="F38" s="237">
        <f>SUM(F33:F37)</f>
        <v>0</v>
      </c>
      <c r="G38" s="238"/>
      <c r="H38" s="70"/>
      <c r="I38" s="70"/>
      <c r="J38" s="70"/>
      <c r="K38" s="70"/>
      <c r="L38" s="70"/>
    </row>
    <row r="39" spans="2:12" ht="25.9" customHeight="1" x14ac:dyDescent="0.3">
      <c r="B39" s="281" t="s">
        <v>344</v>
      </c>
      <c r="C39" s="282"/>
      <c r="D39" s="282"/>
      <c r="E39" s="282"/>
      <c r="F39" s="282"/>
      <c r="G39" s="283"/>
      <c r="H39" s="70"/>
      <c r="I39" s="70"/>
      <c r="J39" s="70"/>
      <c r="K39" s="70"/>
      <c r="L39" s="70"/>
    </row>
    <row r="40" spans="2:12" ht="22.9" customHeight="1" x14ac:dyDescent="0.3">
      <c r="B40" s="226"/>
      <c r="C40" s="227"/>
      <c r="D40" s="227"/>
      <c r="E40" s="228"/>
      <c r="F40" s="229">
        <f>C40*E40</f>
        <v>0</v>
      </c>
      <c r="G40" s="230"/>
      <c r="H40" s="70"/>
      <c r="I40" s="70"/>
      <c r="J40" s="70"/>
      <c r="K40" s="70"/>
      <c r="L40" s="70"/>
    </row>
    <row r="41" spans="2:12" ht="19.5" customHeight="1" thickBot="1" x14ac:dyDescent="0.35">
      <c r="B41" s="226"/>
      <c r="C41" s="227"/>
      <c r="D41" s="227"/>
      <c r="E41" s="228"/>
      <c r="F41" s="229">
        <f>C41*E41</f>
        <v>0</v>
      </c>
      <c r="G41" s="230"/>
      <c r="H41" s="70"/>
      <c r="I41" s="70"/>
      <c r="J41" s="70"/>
      <c r="K41" s="70"/>
      <c r="L41" s="70"/>
    </row>
    <row r="42" spans="2:12" ht="21" customHeight="1" x14ac:dyDescent="0.3">
      <c r="B42" s="278" t="s">
        <v>338</v>
      </c>
      <c r="C42" s="279"/>
      <c r="D42" s="279"/>
      <c r="E42" s="280"/>
      <c r="F42" s="237">
        <f>SUM(F37:F41)</f>
        <v>0</v>
      </c>
      <c r="G42" s="238"/>
      <c r="H42" s="70"/>
      <c r="I42" s="70"/>
      <c r="J42" s="70"/>
      <c r="K42" s="70"/>
      <c r="L42" s="70"/>
    </row>
    <row r="43" spans="2:12" ht="36" customHeight="1" x14ac:dyDescent="0.3">
      <c r="B43" s="272" t="s">
        <v>345</v>
      </c>
      <c r="C43" s="273"/>
      <c r="D43" s="273"/>
      <c r="E43" s="273"/>
      <c r="F43" s="273"/>
      <c r="G43" s="274"/>
      <c r="H43" s="70"/>
      <c r="I43" s="70"/>
      <c r="J43" s="70"/>
      <c r="K43" s="70"/>
      <c r="L43" s="70"/>
    </row>
    <row r="44" spans="2:12" ht="21.75" customHeight="1" x14ac:dyDescent="0.3">
      <c r="B44" s="219"/>
      <c r="C44" s="220"/>
      <c r="D44" s="220"/>
      <c r="E44" s="221"/>
      <c r="F44" s="222">
        <f>C44*E44</f>
        <v>0</v>
      </c>
      <c r="G44" s="223"/>
      <c r="H44" s="262"/>
      <c r="I44" s="108"/>
      <c r="J44" s="218"/>
      <c r="K44" s="70"/>
      <c r="L44" s="70"/>
    </row>
    <row r="45" spans="2:12" ht="21.75" customHeight="1" x14ac:dyDescent="0.3">
      <c r="B45" s="219"/>
      <c r="C45" s="220"/>
      <c r="D45" s="220"/>
      <c r="E45" s="221"/>
      <c r="F45" s="222">
        <f>C45*E45</f>
        <v>0</v>
      </c>
      <c r="G45" s="223"/>
      <c r="H45" s="262"/>
      <c r="I45" s="108"/>
      <c r="J45" s="218"/>
      <c r="K45" s="70"/>
      <c r="L45" s="70"/>
    </row>
    <row r="46" spans="2:12" ht="21.75" customHeight="1" x14ac:dyDescent="0.3">
      <c r="B46" s="219"/>
      <c r="C46" s="220"/>
      <c r="D46" s="220"/>
      <c r="E46" s="221"/>
      <c r="F46" s="222">
        <f>C46*E46</f>
        <v>0</v>
      </c>
      <c r="G46" s="223"/>
      <c r="H46" s="262"/>
      <c r="I46" s="108"/>
      <c r="J46" s="218"/>
      <c r="K46" s="70"/>
      <c r="L46" s="70"/>
    </row>
    <row r="47" spans="2:12" ht="21.75" customHeight="1" thickBot="1" x14ac:dyDescent="0.35">
      <c r="B47" s="226"/>
      <c r="C47" s="227"/>
      <c r="D47" s="227"/>
      <c r="E47" s="228"/>
      <c r="F47" s="229">
        <f>C47*E47</f>
        <v>0</v>
      </c>
      <c r="G47" s="230"/>
      <c r="H47" s="262"/>
      <c r="I47" s="108"/>
      <c r="J47" s="218"/>
      <c r="K47" s="70"/>
      <c r="L47" s="70"/>
    </row>
    <row r="48" spans="2:12" ht="21" customHeight="1" x14ac:dyDescent="0.3">
      <c r="B48" s="278" t="s">
        <v>338</v>
      </c>
      <c r="C48" s="279"/>
      <c r="D48" s="279"/>
      <c r="E48" s="280"/>
      <c r="F48" s="237">
        <f>SUM(F44:F47)</f>
        <v>0</v>
      </c>
      <c r="G48" s="238"/>
      <c r="H48" s="70"/>
      <c r="I48" s="70"/>
      <c r="J48" s="70"/>
      <c r="K48" s="70"/>
      <c r="L48" s="70"/>
    </row>
    <row r="49" spans="2:12" ht="21" customHeight="1" x14ac:dyDescent="0.3">
      <c r="B49" s="272" t="s">
        <v>346</v>
      </c>
      <c r="C49" s="273"/>
      <c r="D49" s="273"/>
      <c r="E49" s="273"/>
      <c r="F49" s="273"/>
      <c r="G49" s="274"/>
      <c r="H49" s="70"/>
      <c r="I49" s="70"/>
      <c r="J49" s="70"/>
      <c r="K49" s="70"/>
      <c r="L49" s="70"/>
    </row>
    <row r="50" spans="2:12" ht="21" customHeight="1" x14ac:dyDescent="0.3">
      <c r="B50" s="243"/>
      <c r="C50" s="243"/>
      <c r="D50" s="243"/>
      <c r="E50" s="243"/>
      <c r="F50" s="243"/>
      <c r="G50" s="243"/>
      <c r="H50" s="70"/>
      <c r="I50" s="70"/>
      <c r="J50" s="70"/>
      <c r="K50" s="70"/>
      <c r="L50" s="70"/>
    </row>
    <row r="51" spans="2:12" ht="21" customHeight="1" thickBot="1" x14ac:dyDescent="0.35">
      <c r="B51" s="275" t="s">
        <v>338</v>
      </c>
      <c r="C51" s="276"/>
      <c r="D51" s="276"/>
      <c r="E51" s="277"/>
      <c r="F51" s="241">
        <f>SUM(F46:F49)</f>
        <v>0</v>
      </c>
      <c r="G51" s="242"/>
      <c r="H51" s="70"/>
      <c r="I51" s="70"/>
      <c r="J51" s="70"/>
      <c r="K51" s="70"/>
      <c r="L51" s="70"/>
    </row>
    <row r="52" spans="2:12" ht="26.65" customHeight="1" x14ac:dyDescent="0.3">
      <c r="B52" s="233" t="s">
        <v>347</v>
      </c>
      <c r="C52" s="234"/>
      <c r="D52" s="234"/>
      <c r="E52" s="234"/>
      <c r="F52" s="235">
        <f>F48+F42+F38+F34+F30+F25+F20+F51</f>
        <v>0</v>
      </c>
      <c r="G52" s="236"/>
      <c r="H52" s="70"/>
      <c r="I52" s="70"/>
      <c r="J52" s="70"/>
      <c r="K52" s="70"/>
      <c r="L52" s="70"/>
    </row>
    <row r="53" spans="2:12" s="18" customFormat="1" x14ac:dyDescent="0.3">
      <c r="B53" s="70"/>
      <c r="C53" s="70"/>
      <c r="D53" s="70"/>
      <c r="E53" s="70"/>
      <c r="F53" s="70"/>
      <c r="G53" s="70"/>
      <c r="H53" s="70"/>
    </row>
    <row r="54" spans="2:12" x14ac:dyDescent="0.3">
      <c r="B54" s="108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2:12" x14ac:dyDescent="0.3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2:12" x14ac:dyDescent="0.3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2:12" x14ac:dyDescent="0.3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2:12" x14ac:dyDescent="0.3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2:12" x14ac:dyDescent="0.3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0" spans="2:12" ht="15" customHeight="1" x14ac:dyDescent="0.3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2:12" x14ac:dyDescent="0.3"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2:12" x14ac:dyDescent="0.3">
      <c r="B62" s="70"/>
      <c r="C62" s="70"/>
      <c r="D62" s="70"/>
      <c r="E62" s="70"/>
      <c r="F62" s="70"/>
      <c r="G62" s="70"/>
      <c r="H62" s="18"/>
      <c r="I62" s="70"/>
      <c r="J62" s="70"/>
      <c r="K62" s="70"/>
      <c r="L62" s="70"/>
    </row>
    <row r="63" spans="2:12" x14ac:dyDescent="0.3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2:12" x14ac:dyDescent="0.3">
      <c r="B64" s="70"/>
      <c r="C64" s="70"/>
      <c r="D64" s="70"/>
      <c r="E64" s="70"/>
      <c r="F64" s="18"/>
      <c r="G64" s="18"/>
      <c r="H64" s="70"/>
      <c r="I64" s="70"/>
      <c r="J64" s="70"/>
      <c r="K64" s="70"/>
      <c r="L64" s="70"/>
    </row>
    <row r="65" spans="2:21" s="18" customFormat="1" x14ac:dyDescent="0.3">
      <c r="B65" s="70"/>
      <c r="C65" s="70"/>
      <c r="D65" s="70"/>
      <c r="E65" s="70"/>
      <c r="F65" s="70"/>
      <c r="G65" s="70"/>
      <c r="H65" s="70"/>
    </row>
    <row r="66" spans="2:21" x14ac:dyDescent="0.3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2:21" x14ac:dyDescent="0.3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2:21" x14ac:dyDescent="0.3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2:21" x14ac:dyDescent="0.3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2:21" x14ac:dyDescent="0.3">
      <c r="B70" s="70"/>
      <c r="C70" s="70"/>
      <c r="D70" s="70"/>
      <c r="E70" s="70"/>
      <c r="F70" s="70"/>
      <c r="G70" s="70"/>
      <c r="H70" s="70"/>
      <c r="I70" s="217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2:21" x14ac:dyDescent="0.3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2:21" x14ac:dyDescent="0.3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2:21" x14ac:dyDescent="0.3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2:21" x14ac:dyDescent="0.3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2:21" x14ac:dyDescent="0.3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2:21" x14ac:dyDescent="0.3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2:21" x14ac:dyDescent="0.3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2:21" x14ac:dyDescent="0.3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2:21" x14ac:dyDescent="0.3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2:21" x14ac:dyDescent="0.3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2:10" x14ac:dyDescent="0.3">
      <c r="B81" s="70"/>
      <c r="C81" s="70"/>
      <c r="D81" s="70"/>
      <c r="E81" s="70"/>
      <c r="F81" s="70"/>
      <c r="G81" s="70"/>
      <c r="H81" s="70"/>
      <c r="I81" s="70"/>
      <c r="J81" s="70"/>
    </row>
    <row r="82" spans="2:10" x14ac:dyDescent="0.3">
      <c r="B82" s="70"/>
      <c r="C82" s="70"/>
      <c r="D82" s="70"/>
      <c r="E82" s="70"/>
      <c r="F82" s="70"/>
      <c r="G82" s="70"/>
      <c r="H82" s="70"/>
      <c r="I82" s="70"/>
      <c r="J82" s="70"/>
    </row>
    <row r="83" spans="2:10" x14ac:dyDescent="0.3">
      <c r="B83" s="70"/>
      <c r="C83" s="70"/>
      <c r="D83" s="70"/>
      <c r="E83" s="70"/>
      <c r="F83" s="70"/>
      <c r="G83" s="70"/>
      <c r="H83" s="70"/>
      <c r="I83" s="70"/>
      <c r="J83" s="70"/>
    </row>
    <row r="84" spans="2:10" x14ac:dyDescent="0.3">
      <c r="B84" s="70"/>
      <c r="C84" s="70"/>
      <c r="D84" s="70"/>
      <c r="E84" s="70"/>
      <c r="F84" s="70"/>
      <c r="G84" s="70"/>
      <c r="H84" s="70"/>
      <c r="I84" s="70"/>
      <c r="J84" s="70"/>
    </row>
    <row r="85" spans="2:10" x14ac:dyDescent="0.3">
      <c r="B85" s="70"/>
      <c r="C85" s="70"/>
      <c r="D85" s="70"/>
      <c r="E85" s="70"/>
      <c r="F85" s="70"/>
      <c r="G85" s="70"/>
      <c r="H85" s="70"/>
      <c r="I85" s="70"/>
      <c r="J85" s="70"/>
    </row>
    <row r="86" spans="2:10" x14ac:dyDescent="0.3">
      <c r="B86" s="70"/>
      <c r="C86" s="70"/>
      <c r="D86" s="70"/>
      <c r="E86" s="70"/>
      <c r="F86" s="70"/>
      <c r="G86" s="70"/>
      <c r="H86" s="70"/>
      <c r="I86" s="70"/>
      <c r="J86" s="70"/>
    </row>
    <row r="87" spans="2:10" x14ac:dyDescent="0.3">
      <c r="B87" s="70"/>
      <c r="C87" s="70"/>
      <c r="D87" s="70"/>
      <c r="E87" s="70"/>
      <c r="F87" s="70"/>
      <c r="G87" s="70"/>
      <c r="H87" s="70"/>
      <c r="I87" s="70"/>
      <c r="J87" s="70"/>
    </row>
    <row r="88" spans="2:10" x14ac:dyDescent="0.3">
      <c r="B88" s="70"/>
      <c r="C88" s="70"/>
      <c r="D88" s="70"/>
      <c r="E88" s="70"/>
      <c r="F88" s="70"/>
      <c r="G88" s="70"/>
      <c r="H88" s="70"/>
      <c r="I88" s="70"/>
      <c r="J88" s="70"/>
    </row>
    <row r="89" spans="2:10" x14ac:dyDescent="0.3">
      <c r="B89" s="70"/>
      <c r="C89" s="70"/>
      <c r="D89" s="70"/>
      <c r="E89" s="70"/>
      <c r="F89" s="70"/>
      <c r="G89" s="70"/>
      <c r="H89" s="70"/>
      <c r="I89" s="70"/>
      <c r="J89" s="70"/>
    </row>
    <row r="90" spans="2:10" x14ac:dyDescent="0.3">
      <c r="B90" s="70"/>
      <c r="C90" s="70"/>
      <c r="D90" s="70"/>
      <c r="E90" s="70"/>
      <c r="F90" s="70"/>
      <c r="G90" s="70"/>
      <c r="H90" s="70"/>
      <c r="I90" s="70"/>
      <c r="J90" s="70"/>
    </row>
    <row r="91" spans="2:10" x14ac:dyDescent="0.3">
      <c r="B91" s="70"/>
      <c r="C91" s="70"/>
      <c r="D91" s="70"/>
      <c r="E91" s="70"/>
      <c r="F91" s="70"/>
      <c r="G91" s="70"/>
      <c r="H91" s="70"/>
      <c r="I91" s="70"/>
      <c r="J91" s="70"/>
    </row>
    <row r="92" spans="2:10" x14ac:dyDescent="0.3">
      <c r="B92" s="70"/>
      <c r="C92" s="70"/>
      <c r="D92" s="70"/>
      <c r="E92" s="70"/>
      <c r="F92" s="70"/>
      <c r="G92" s="70"/>
      <c r="H92" s="70"/>
      <c r="I92" s="70"/>
      <c r="J92" s="70"/>
    </row>
    <row r="93" spans="2:10" x14ac:dyDescent="0.3">
      <c r="B93" s="70"/>
      <c r="C93" s="70"/>
      <c r="D93" s="70"/>
      <c r="E93" s="70"/>
      <c r="F93" s="70"/>
      <c r="G93" s="70"/>
      <c r="H93" s="70"/>
      <c r="I93" s="70"/>
      <c r="J93" s="70"/>
    </row>
    <row r="94" spans="2:10" x14ac:dyDescent="0.3">
      <c r="B94" s="70"/>
      <c r="C94" s="70"/>
      <c r="D94" s="70"/>
      <c r="E94" s="70"/>
      <c r="F94" s="70"/>
      <c r="G94" s="70"/>
      <c r="H94" s="70"/>
      <c r="I94" s="70"/>
      <c r="J94" s="70"/>
    </row>
    <row r="95" spans="2:10" x14ac:dyDescent="0.3">
      <c r="B95" s="70"/>
      <c r="C95" s="70"/>
      <c r="D95" s="70"/>
      <c r="E95" s="70"/>
      <c r="F95" s="70"/>
      <c r="G95" s="70"/>
      <c r="H95" s="70"/>
      <c r="I95" s="70"/>
      <c r="J95" s="70"/>
    </row>
    <row r="96" spans="2:10" x14ac:dyDescent="0.3">
      <c r="B96" s="70"/>
      <c r="C96" s="70"/>
      <c r="D96" s="70"/>
      <c r="E96" s="70"/>
      <c r="F96" s="70"/>
      <c r="G96" s="70"/>
      <c r="H96" s="70"/>
      <c r="I96" s="70"/>
      <c r="J96" s="70"/>
    </row>
    <row r="97" spans="2:10" x14ac:dyDescent="0.3">
      <c r="B97" s="70"/>
      <c r="C97" s="70"/>
      <c r="D97" s="70"/>
      <c r="E97" s="70"/>
      <c r="F97" s="70"/>
      <c r="G97" s="70"/>
      <c r="H97" s="70"/>
      <c r="I97" s="70"/>
      <c r="J97" s="70"/>
    </row>
    <row r="98" spans="2:10" x14ac:dyDescent="0.3">
      <c r="B98" s="70"/>
      <c r="C98" s="70"/>
      <c r="D98" s="70"/>
      <c r="E98" s="70"/>
      <c r="F98" s="70"/>
      <c r="G98" s="70"/>
      <c r="H98" s="70"/>
      <c r="I98" s="70"/>
      <c r="J98" s="70"/>
    </row>
    <row r="99" spans="2:10" x14ac:dyDescent="0.3">
      <c r="B99" s="70"/>
      <c r="C99" s="70"/>
      <c r="D99" s="70"/>
      <c r="E99" s="70"/>
      <c r="F99" s="70"/>
      <c r="G99" s="70"/>
      <c r="H99" s="70"/>
      <c r="I99" s="70"/>
      <c r="J99" s="70"/>
    </row>
    <row r="100" spans="2:10" x14ac:dyDescent="0.3">
      <c r="B100" s="70"/>
      <c r="C100" s="70"/>
      <c r="D100" s="70"/>
      <c r="E100" s="70"/>
      <c r="F100" s="70"/>
      <c r="G100" s="70"/>
      <c r="H100" s="70"/>
      <c r="I100" s="70"/>
      <c r="J100" s="70"/>
    </row>
    <row r="101" spans="2:10" x14ac:dyDescent="0.3">
      <c r="B101" s="70"/>
      <c r="C101" s="70"/>
      <c r="D101" s="70"/>
      <c r="E101" s="70"/>
      <c r="F101" s="70"/>
      <c r="G101" s="70"/>
      <c r="H101" s="70"/>
      <c r="I101" s="70"/>
      <c r="J101" s="70"/>
    </row>
    <row r="102" spans="2:10" x14ac:dyDescent="0.3">
      <c r="B102" s="70"/>
      <c r="C102" s="70"/>
      <c r="D102" s="70"/>
      <c r="E102" s="70"/>
      <c r="F102" s="70"/>
      <c r="G102" s="70"/>
      <c r="H102" s="70"/>
      <c r="I102" s="70"/>
      <c r="J102" s="70"/>
    </row>
    <row r="103" spans="2:10" x14ac:dyDescent="0.3">
      <c r="B103" s="70"/>
      <c r="C103" s="70"/>
      <c r="D103" s="70"/>
      <c r="E103" s="70"/>
      <c r="F103" s="70"/>
      <c r="G103" s="70"/>
      <c r="H103" s="70"/>
      <c r="I103" s="70"/>
      <c r="J103" s="70"/>
    </row>
    <row r="104" spans="2:10" x14ac:dyDescent="0.3">
      <c r="B104" s="70"/>
      <c r="C104" s="70"/>
      <c r="D104" s="70"/>
      <c r="E104" s="70"/>
      <c r="F104" s="70"/>
      <c r="G104" s="70"/>
      <c r="H104" s="70"/>
      <c r="I104" s="70"/>
      <c r="J104" s="70"/>
    </row>
    <row r="105" spans="2:10" x14ac:dyDescent="0.3">
      <c r="B105" s="70"/>
      <c r="C105" s="70"/>
      <c r="D105" s="70"/>
      <c r="E105" s="70"/>
      <c r="F105" s="70"/>
      <c r="G105" s="70"/>
      <c r="H105" s="70"/>
      <c r="I105" s="70"/>
      <c r="J105" s="70"/>
    </row>
    <row r="106" spans="2:10" x14ac:dyDescent="0.3">
      <c r="B106" s="70"/>
      <c r="C106" s="70"/>
      <c r="D106" s="70"/>
      <c r="E106" s="70"/>
      <c r="F106" s="70"/>
      <c r="G106" s="70"/>
      <c r="H106" s="70"/>
      <c r="I106" s="70"/>
      <c r="J106" s="70"/>
    </row>
    <row r="107" spans="2:10" x14ac:dyDescent="0.3">
      <c r="B107" s="70"/>
      <c r="C107" s="70"/>
      <c r="D107" s="70"/>
      <c r="E107" s="70"/>
      <c r="F107" s="70"/>
      <c r="G107" s="70"/>
      <c r="H107" s="70"/>
      <c r="I107" s="70"/>
      <c r="J107" s="70"/>
    </row>
    <row r="108" spans="2:10" x14ac:dyDescent="0.3">
      <c r="B108" s="70"/>
      <c r="C108" s="70"/>
      <c r="D108" s="70"/>
      <c r="E108" s="70"/>
      <c r="F108" s="70"/>
      <c r="G108" s="70"/>
      <c r="H108" s="70"/>
      <c r="I108" s="70"/>
      <c r="J108" s="70"/>
    </row>
    <row r="109" spans="2:10" x14ac:dyDescent="0.3">
      <c r="B109" s="70"/>
      <c r="C109" s="70"/>
      <c r="D109" s="70"/>
      <c r="E109" s="70"/>
      <c r="F109" s="70"/>
      <c r="G109" s="70"/>
      <c r="H109" s="70"/>
      <c r="I109" s="70"/>
      <c r="J109" s="70"/>
    </row>
    <row r="110" spans="2:10" x14ac:dyDescent="0.3">
      <c r="B110" s="70"/>
      <c r="C110" s="70"/>
      <c r="D110" s="70"/>
      <c r="E110" s="70"/>
      <c r="F110" s="70"/>
      <c r="G110" s="70"/>
      <c r="H110" s="70"/>
      <c r="I110" s="70"/>
      <c r="J110" s="70"/>
    </row>
    <row r="111" spans="2:10" x14ac:dyDescent="0.3">
      <c r="B111" s="70"/>
      <c r="C111" s="70"/>
      <c r="D111" s="70"/>
      <c r="E111" s="70"/>
      <c r="F111" s="70"/>
      <c r="G111" s="70"/>
      <c r="H111" s="70"/>
      <c r="I111" s="70"/>
      <c r="J111" s="70"/>
    </row>
    <row r="112" spans="2:10" x14ac:dyDescent="0.3">
      <c r="B112" s="70"/>
      <c r="C112" s="70"/>
      <c r="D112" s="70"/>
      <c r="E112" s="70"/>
      <c r="F112" s="70"/>
      <c r="G112" s="70"/>
      <c r="H112" s="70"/>
      <c r="I112" s="70"/>
      <c r="J112" s="70"/>
    </row>
    <row r="113" spans="2:10" x14ac:dyDescent="0.3">
      <c r="B113" s="70"/>
      <c r="C113" s="70"/>
      <c r="D113" s="70"/>
      <c r="E113" s="70"/>
      <c r="F113" s="70"/>
      <c r="G113" s="70"/>
      <c r="H113" s="70"/>
      <c r="I113" s="70"/>
      <c r="J113" s="70"/>
    </row>
    <row r="114" spans="2:10" x14ac:dyDescent="0.3">
      <c r="B114" s="70"/>
      <c r="C114" s="70"/>
      <c r="D114" s="70"/>
      <c r="E114" s="70"/>
      <c r="F114" s="70"/>
      <c r="G114" s="70"/>
      <c r="H114" s="70"/>
      <c r="I114" s="70"/>
      <c r="J114" s="70"/>
    </row>
    <row r="115" spans="2:10" x14ac:dyDescent="0.3">
      <c r="B115" s="18"/>
      <c r="C115" s="70"/>
      <c r="D115" s="70"/>
      <c r="E115" s="70"/>
      <c r="F115" s="70"/>
      <c r="G115" s="70"/>
      <c r="H115" s="70"/>
      <c r="I115" s="70"/>
      <c r="J115" s="70"/>
    </row>
    <row r="116" spans="2:10" x14ac:dyDescent="0.3">
      <c r="B116" s="70"/>
      <c r="C116" s="70"/>
      <c r="D116" s="70"/>
      <c r="E116" s="70"/>
      <c r="F116" s="70"/>
      <c r="G116" s="70"/>
      <c r="H116" s="70"/>
      <c r="I116" s="70"/>
      <c r="J116" s="70"/>
    </row>
    <row r="117" spans="2:10" x14ac:dyDescent="0.3">
      <c r="B117" s="70"/>
      <c r="C117" s="70"/>
      <c r="D117" s="70"/>
      <c r="E117" s="70"/>
      <c r="F117" s="70"/>
      <c r="G117" s="70"/>
      <c r="H117" s="70"/>
      <c r="I117" s="70"/>
      <c r="J117" s="70"/>
    </row>
    <row r="118" spans="2:10" x14ac:dyDescent="0.3">
      <c r="B118" s="70"/>
      <c r="C118" s="70"/>
      <c r="D118" s="70"/>
      <c r="E118" s="70"/>
      <c r="F118" s="70"/>
      <c r="G118" s="70"/>
      <c r="H118" s="70"/>
      <c r="I118" s="70"/>
      <c r="J118" s="70"/>
    </row>
    <row r="119" spans="2:10" x14ac:dyDescent="0.3">
      <c r="B119" s="70"/>
      <c r="C119" s="70"/>
      <c r="D119" s="70"/>
      <c r="E119" s="70"/>
      <c r="F119" s="70"/>
      <c r="G119" s="70"/>
      <c r="H119" s="70"/>
      <c r="I119" s="70"/>
      <c r="J119" s="70"/>
    </row>
    <row r="120" spans="2:10" x14ac:dyDescent="0.3">
      <c r="B120" s="70"/>
      <c r="C120" s="70"/>
      <c r="D120" s="70"/>
      <c r="E120" s="70"/>
      <c r="F120" s="70"/>
      <c r="G120" s="70"/>
      <c r="H120" s="70"/>
      <c r="I120" s="70"/>
      <c r="J120" s="70"/>
    </row>
    <row r="121" spans="2:10" x14ac:dyDescent="0.3">
      <c r="B121" s="70"/>
      <c r="C121" s="70"/>
      <c r="D121" s="70"/>
      <c r="E121" s="70"/>
      <c r="F121" s="70"/>
      <c r="G121" s="70"/>
      <c r="H121" s="70"/>
      <c r="I121" s="70"/>
      <c r="J121" s="70"/>
    </row>
    <row r="122" spans="2:10" x14ac:dyDescent="0.3">
      <c r="B122" s="70"/>
      <c r="C122" s="70"/>
      <c r="D122" s="70"/>
      <c r="E122" s="70"/>
      <c r="F122" s="70"/>
      <c r="G122" s="70"/>
      <c r="H122" s="70"/>
      <c r="I122" s="70"/>
      <c r="J122" s="70"/>
    </row>
    <row r="123" spans="2:10" x14ac:dyDescent="0.3">
      <c r="B123" s="70"/>
      <c r="C123" s="70"/>
      <c r="D123" s="70"/>
      <c r="E123" s="70"/>
      <c r="F123" s="70"/>
      <c r="G123" s="70"/>
      <c r="H123" s="70"/>
      <c r="I123" s="70"/>
      <c r="J123" s="70"/>
    </row>
    <row r="124" spans="2:10" x14ac:dyDescent="0.3">
      <c r="B124" s="70"/>
      <c r="C124" s="70"/>
      <c r="D124" s="70"/>
      <c r="E124" s="70"/>
      <c r="F124" s="70"/>
      <c r="G124" s="70"/>
      <c r="H124" s="70"/>
      <c r="I124" s="70"/>
      <c r="J124" s="70"/>
    </row>
    <row r="125" spans="2:10" x14ac:dyDescent="0.3">
      <c r="B125" s="70"/>
      <c r="C125" s="70"/>
      <c r="D125" s="70"/>
      <c r="E125" s="70"/>
      <c r="F125" s="70"/>
      <c r="G125" s="70"/>
      <c r="H125" s="70"/>
      <c r="I125" s="70"/>
      <c r="J125" s="70"/>
    </row>
    <row r="126" spans="2:10" x14ac:dyDescent="0.3">
      <c r="B126" s="70"/>
      <c r="C126" s="70"/>
      <c r="D126" s="70"/>
      <c r="E126" s="70"/>
      <c r="F126" s="70"/>
      <c r="G126" s="70"/>
      <c r="H126" s="70"/>
      <c r="I126" s="70"/>
      <c r="J126" s="70"/>
    </row>
    <row r="127" spans="2:10" x14ac:dyDescent="0.3">
      <c r="B127" s="70"/>
      <c r="C127" s="70"/>
      <c r="D127" s="70"/>
      <c r="E127" s="70"/>
      <c r="F127" s="70"/>
      <c r="G127" s="70"/>
      <c r="H127" s="18"/>
      <c r="I127" s="70"/>
      <c r="J127" s="70"/>
    </row>
    <row r="128" spans="2:10" x14ac:dyDescent="0.3">
      <c r="B128" s="70"/>
      <c r="C128" s="70"/>
      <c r="D128" s="70"/>
      <c r="E128" s="70"/>
      <c r="F128" s="70"/>
      <c r="G128" s="70"/>
      <c r="H128" s="70"/>
      <c r="I128" s="70"/>
      <c r="J128" s="70"/>
    </row>
    <row r="129" spans="2:10" x14ac:dyDescent="0.3">
      <c r="B129" s="70"/>
      <c r="C129" s="18"/>
      <c r="D129" s="18"/>
      <c r="E129" s="18"/>
      <c r="F129" s="18"/>
      <c r="G129" s="18"/>
      <c r="H129" s="70"/>
      <c r="I129" s="70"/>
      <c r="J129" s="70"/>
    </row>
    <row r="130" spans="2:10" x14ac:dyDescent="0.3">
      <c r="B130" s="70"/>
      <c r="C130" s="70"/>
      <c r="D130" s="70"/>
      <c r="E130" s="70"/>
      <c r="F130" s="70"/>
      <c r="G130" s="70"/>
      <c r="H130" s="70"/>
      <c r="I130" s="70"/>
      <c r="J130" s="70"/>
    </row>
    <row r="131" spans="2:10" x14ac:dyDescent="0.3">
      <c r="B131" s="70"/>
      <c r="C131" s="70"/>
      <c r="D131" s="70"/>
      <c r="E131" s="70"/>
      <c r="F131" s="70"/>
      <c r="G131" s="70"/>
      <c r="H131" s="70"/>
      <c r="I131" s="70"/>
      <c r="J131" s="70"/>
    </row>
    <row r="132" spans="2:10" x14ac:dyDescent="0.3">
      <c r="B132" s="70"/>
      <c r="C132" s="70"/>
      <c r="D132" s="70"/>
      <c r="E132" s="70"/>
      <c r="F132" s="70"/>
      <c r="G132" s="70"/>
      <c r="H132" s="70"/>
      <c r="I132" s="70"/>
      <c r="J132" s="70"/>
    </row>
    <row r="133" spans="2:10" x14ac:dyDescent="0.3">
      <c r="B133" s="70"/>
      <c r="C133" s="70"/>
      <c r="D133" s="70"/>
      <c r="E133" s="70"/>
      <c r="F133" s="70"/>
      <c r="G133" s="70"/>
      <c r="H133" s="70"/>
      <c r="I133" s="70"/>
      <c r="J133" s="70"/>
    </row>
    <row r="134" spans="2:10" s="18" customFormat="1" x14ac:dyDescent="0.3">
      <c r="B134" s="70"/>
      <c r="C134" s="70"/>
      <c r="D134" s="70"/>
      <c r="E134" s="70"/>
      <c r="F134" s="70"/>
      <c r="G134" s="70"/>
      <c r="H134" s="70"/>
    </row>
    <row r="135" spans="2:10" x14ac:dyDescent="0.3">
      <c r="B135" s="70"/>
      <c r="C135" s="70"/>
      <c r="D135" s="70"/>
      <c r="E135" s="70"/>
      <c r="F135" s="70"/>
      <c r="G135" s="70"/>
      <c r="H135" s="70"/>
      <c r="I135" s="70"/>
      <c r="J135" s="70"/>
    </row>
    <row r="136" spans="2:10" x14ac:dyDescent="0.3">
      <c r="B136" s="70"/>
      <c r="C136" s="70"/>
      <c r="D136" s="70"/>
      <c r="E136" s="70"/>
      <c r="F136" s="70"/>
      <c r="G136" s="70"/>
      <c r="H136" s="70"/>
      <c r="I136" s="70"/>
      <c r="J136" s="70"/>
    </row>
    <row r="137" spans="2:10" x14ac:dyDescent="0.3">
      <c r="B137" s="70"/>
      <c r="C137" s="70"/>
      <c r="D137" s="70"/>
      <c r="E137" s="70"/>
      <c r="F137" s="70"/>
      <c r="G137" s="70"/>
      <c r="H137" s="70"/>
      <c r="I137" s="70"/>
      <c r="J137" s="70"/>
    </row>
    <row r="138" spans="2:10" x14ac:dyDescent="0.3">
      <c r="B138" s="70"/>
      <c r="C138" s="70"/>
      <c r="D138" s="70"/>
      <c r="E138" s="70"/>
      <c r="F138" s="70"/>
      <c r="G138" s="70"/>
      <c r="H138" s="70"/>
      <c r="I138" s="70"/>
      <c r="J138" s="70"/>
    </row>
    <row r="139" spans="2:10" x14ac:dyDescent="0.3">
      <c r="B139" s="70"/>
      <c r="C139" s="70"/>
      <c r="D139" s="70"/>
      <c r="E139" s="70"/>
      <c r="F139" s="70"/>
      <c r="G139" s="70"/>
      <c r="H139" s="70"/>
      <c r="I139" s="70"/>
      <c r="J139" s="70"/>
    </row>
    <row r="140" spans="2:10" x14ac:dyDescent="0.3">
      <c r="B140" s="70"/>
      <c r="C140" s="70"/>
      <c r="D140" s="70"/>
      <c r="E140" s="70"/>
      <c r="F140" s="70"/>
      <c r="G140" s="70"/>
      <c r="H140" s="70"/>
      <c r="I140" s="70"/>
      <c r="J140" s="70"/>
    </row>
    <row r="141" spans="2:10" x14ac:dyDescent="0.3">
      <c r="B141" s="70"/>
      <c r="C141" s="70"/>
      <c r="D141" s="70"/>
      <c r="E141" s="70"/>
      <c r="F141" s="70"/>
      <c r="G141" s="70"/>
      <c r="H141" s="70"/>
      <c r="I141" s="70"/>
      <c r="J141" s="70"/>
    </row>
    <row r="142" spans="2:10" x14ac:dyDescent="0.3">
      <c r="B142" s="70"/>
      <c r="C142" s="70"/>
      <c r="D142" s="70"/>
      <c r="E142" s="70"/>
      <c r="F142" s="70"/>
      <c r="G142" s="70"/>
      <c r="H142" s="70"/>
      <c r="I142" s="70"/>
      <c r="J142" s="70"/>
    </row>
    <row r="143" spans="2:10" x14ac:dyDescent="0.3">
      <c r="B143" s="70"/>
      <c r="C143" s="70"/>
      <c r="D143" s="70"/>
      <c r="E143" s="70"/>
      <c r="F143" s="70"/>
      <c r="G143" s="70"/>
      <c r="H143" s="70"/>
      <c r="I143" s="70"/>
      <c r="J143" s="70"/>
    </row>
    <row r="144" spans="2:10" x14ac:dyDescent="0.3">
      <c r="B144" s="70"/>
      <c r="C144" s="70"/>
      <c r="D144" s="70"/>
      <c r="E144" s="70"/>
      <c r="F144" s="70"/>
      <c r="G144" s="70"/>
      <c r="H144" s="70"/>
      <c r="I144" s="70"/>
      <c r="J144" s="70"/>
    </row>
    <row r="145" spans="2:10" x14ac:dyDescent="0.3">
      <c r="B145" s="70"/>
      <c r="C145" s="70"/>
      <c r="D145" s="70"/>
      <c r="E145" s="70"/>
      <c r="F145" s="70"/>
      <c r="G145" s="70"/>
      <c r="H145" s="70"/>
      <c r="I145" s="70"/>
      <c r="J145" s="70"/>
    </row>
    <row r="146" spans="2:10" x14ac:dyDescent="0.3">
      <c r="B146" s="70"/>
      <c r="C146" s="70"/>
      <c r="D146" s="70"/>
      <c r="E146" s="70"/>
      <c r="F146" s="70"/>
      <c r="G146" s="70"/>
      <c r="H146" s="70"/>
      <c r="I146" s="70"/>
      <c r="J146" s="70"/>
    </row>
    <row r="147" spans="2:10" x14ac:dyDescent="0.3">
      <c r="B147" s="70"/>
      <c r="C147" s="70"/>
      <c r="D147" s="70"/>
      <c r="E147" s="70"/>
      <c r="F147" s="70"/>
      <c r="G147" s="70"/>
      <c r="H147" s="70"/>
      <c r="I147" s="70"/>
      <c r="J147" s="70"/>
    </row>
    <row r="148" spans="2:10" x14ac:dyDescent="0.3">
      <c r="B148" s="70"/>
      <c r="C148" s="70"/>
      <c r="D148" s="70"/>
      <c r="E148" s="70"/>
      <c r="F148" s="70"/>
      <c r="G148" s="70"/>
      <c r="H148" s="70"/>
      <c r="I148" s="70"/>
      <c r="J148" s="70"/>
    </row>
    <row r="149" spans="2:10" x14ac:dyDescent="0.3">
      <c r="B149" s="70"/>
      <c r="C149" s="70"/>
      <c r="D149" s="70"/>
      <c r="E149" s="70"/>
      <c r="F149" s="70"/>
      <c r="G149" s="70"/>
      <c r="H149" s="70"/>
      <c r="I149" s="70"/>
      <c r="J149" s="70"/>
    </row>
    <row r="150" spans="2:10" x14ac:dyDescent="0.3">
      <c r="B150" s="70"/>
      <c r="C150" s="70"/>
      <c r="D150" s="70"/>
      <c r="E150" s="70"/>
      <c r="F150" s="70"/>
      <c r="G150" s="70"/>
      <c r="H150" s="70"/>
      <c r="I150" s="70"/>
      <c r="J150" s="70"/>
    </row>
    <row r="151" spans="2:10" x14ac:dyDescent="0.3">
      <c r="B151" s="70"/>
      <c r="C151" s="70"/>
      <c r="D151" s="70"/>
      <c r="E151" s="70"/>
      <c r="F151" s="70"/>
      <c r="G151" s="70"/>
      <c r="H151" s="70"/>
      <c r="I151" s="70"/>
      <c r="J151" s="70"/>
    </row>
    <row r="152" spans="2:10" x14ac:dyDescent="0.3">
      <c r="B152" s="70"/>
      <c r="C152" s="70"/>
      <c r="D152" s="70"/>
      <c r="E152" s="70"/>
      <c r="F152" s="70"/>
      <c r="G152" s="70"/>
      <c r="H152" s="70"/>
      <c r="I152" s="70"/>
      <c r="J152" s="70"/>
    </row>
    <row r="153" spans="2:10" x14ac:dyDescent="0.3">
      <c r="B153" s="70"/>
      <c r="C153" s="70"/>
      <c r="D153" s="70"/>
      <c r="E153" s="70"/>
      <c r="F153" s="70"/>
      <c r="G153" s="70"/>
      <c r="H153" s="70"/>
      <c r="I153" s="70"/>
      <c r="J153" s="70"/>
    </row>
    <row r="154" spans="2:10" x14ac:dyDescent="0.3">
      <c r="B154" s="70"/>
      <c r="C154" s="70"/>
      <c r="D154" s="70"/>
      <c r="E154" s="70"/>
      <c r="F154" s="70"/>
      <c r="G154" s="70"/>
      <c r="H154" s="260"/>
      <c r="I154" s="70"/>
      <c r="J154" s="70"/>
    </row>
    <row r="155" spans="2:10" x14ac:dyDescent="0.3">
      <c r="B155" s="70"/>
      <c r="C155" s="70"/>
      <c r="D155" s="70"/>
      <c r="E155" s="70"/>
      <c r="F155" s="70"/>
      <c r="G155" s="70"/>
      <c r="H155" s="260"/>
      <c r="I155" s="70"/>
      <c r="J155" s="70"/>
    </row>
    <row r="156" spans="2:10" x14ac:dyDescent="0.3">
      <c r="B156" s="70"/>
      <c r="C156" s="239"/>
      <c r="D156" s="239"/>
      <c r="E156" s="260"/>
      <c r="F156" s="260"/>
      <c r="G156" s="239"/>
      <c r="H156" s="260"/>
      <c r="I156" s="70"/>
      <c r="J156" s="70"/>
    </row>
    <row r="157" spans="2:10" x14ac:dyDescent="0.3">
      <c r="B157" s="70"/>
      <c r="C157" s="239"/>
      <c r="D157" s="239"/>
      <c r="E157" s="260"/>
      <c r="F157" s="260"/>
      <c r="G157" s="239"/>
      <c r="H157" s="260"/>
      <c r="I157" s="70"/>
      <c r="J157" s="70"/>
    </row>
    <row r="158" spans="2:10" x14ac:dyDescent="0.3">
      <c r="B158" s="70"/>
      <c r="C158" s="239"/>
      <c r="D158" s="239"/>
      <c r="E158" s="260"/>
      <c r="F158" s="260"/>
      <c r="G158" s="239"/>
      <c r="H158" s="260"/>
      <c r="I158" s="70"/>
      <c r="J158" s="70"/>
    </row>
    <row r="159" spans="2:10" x14ac:dyDescent="0.3">
      <c r="B159" s="70"/>
      <c r="C159" s="239"/>
      <c r="D159" s="239"/>
      <c r="E159" s="260"/>
      <c r="F159" s="260"/>
      <c r="G159" s="239"/>
      <c r="H159" s="260"/>
      <c r="I159" s="70"/>
      <c r="J159" s="70"/>
    </row>
    <row r="160" spans="2:10" x14ac:dyDescent="0.3">
      <c r="B160" s="70"/>
      <c r="C160" s="239"/>
      <c r="D160" s="239"/>
      <c r="E160" s="260"/>
      <c r="F160" s="260"/>
      <c r="G160" s="239"/>
      <c r="H160" s="260"/>
      <c r="I160" s="70"/>
      <c r="J160" s="70"/>
    </row>
    <row r="161" spans="3:21" x14ac:dyDescent="0.3">
      <c r="C161" s="245"/>
      <c r="D161" s="239"/>
      <c r="E161" s="260"/>
      <c r="F161" s="260"/>
      <c r="G161" s="239"/>
      <c r="H161" s="260"/>
      <c r="I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</row>
    <row r="162" spans="3:21" x14ac:dyDescent="0.3">
      <c r="C162" s="239"/>
      <c r="D162" s="239"/>
      <c r="E162" s="260"/>
      <c r="F162" s="260"/>
      <c r="G162" s="239"/>
      <c r="H162" s="260"/>
      <c r="I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</row>
    <row r="163" spans="3:21" x14ac:dyDescent="0.3">
      <c r="C163" s="239"/>
      <c r="D163" s="239"/>
      <c r="E163" s="260"/>
      <c r="F163" s="260"/>
      <c r="G163" s="239"/>
      <c r="H163" s="260"/>
      <c r="I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</row>
    <row r="164" spans="3:21" x14ac:dyDescent="0.3">
      <c r="C164" s="239"/>
      <c r="D164" s="239"/>
      <c r="E164" s="260"/>
      <c r="F164" s="260"/>
      <c r="G164" s="239"/>
      <c r="H164" s="260"/>
      <c r="I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</row>
    <row r="165" spans="3:21" x14ac:dyDescent="0.3">
      <c r="C165" s="239"/>
      <c r="D165" s="239"/>
      <c r="E165" s="260"/>
      <c r="F165" s="260"/>
      <c r="G165" s="239"/>
      <c r="H165" s="260"/>
      <c r="I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</row>
    <row r="166" spans="3:21" x14ac:dyDescent="0.3">
      <c r="C166" s="239"/>
      <c r="D166" s="239"/>
      <c r="E166" s="260"/>
      <c r="F166" s="260"/>
      <c r="G166" s="239"/>
      <c r="H166" s="260"/>
      <c r="I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</row>
    <row r="167" spans="3:21" x14ac:dyDescent="0.3">
      <c r="C167" s="239"/>
      <c r="D167" s="239"/>
      <c r="E167" s="260"/>
      <c r="F167" s="260"/>
      <c r="G167" s="239"/>
      <c r="H167" s="260"/>
      <c r="I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</row>
    <row r="168" spans="3:21" x14ac:dyDescent="0.3">
      <c r="C168" s="239"/>
      <c r="D168" s="239"/>
      <c r="E168" s="260"/>
      <c r="F168" s="260"/>
      <c r="G168" s="239"/>
      <c r="H168" s="260"/>
      <c r="I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</row>
    <row r="169" spans="3:21" x14ac:dyDescent="0.3">
      <c r="C169" s="239"/>
      <c r="D169" s="239"/>
      <c r="E169" s="260"/>
      <c r="F169" s="260"/>
      <c r="G169" s="239"/>
      <c r="H169" s="260"/>
      <c r="I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</row>
    <row r="170" spans="3:21" x14ac:dyDescent="0.3">
      <c r="C170" s="239"/>
      <c r="D170" s="239"/>
      <c r="E170" s="260"/>
      <c r="F170" s="260"/>
      <c r="G170" s="239"/>
      <c r="H170" s="260"/>
      <c r="I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</row>
    <row r="171" spans="3:21" x14ac:dyDescent="0.3">
      <c r="C171" s="239"/>
      <c r="D171" s="239"/>
      <c r="E171" s="260"/>
      <c r="F171" s="260"/>
      <c r="G171" s="239"/>
      <c r="H171" s="260"/>
      <c r="I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</row>
    <row r="172" spans="3:21" x14ac:dyDescent="0.3">
      <c r="C172" s="239"/>
      <c r="D172" s="239"/>
      <c r="E172" s="260"/>
      <c r="F172" s="260"/>
      <c r="G172" s="239"/>
      <c r="H172" s="260"/>
      <c r="I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</row>
    <row r="173" spans="3:21" x14ac:dyDescent="0.3">
      <c r="C173" s="239"/>
      <c r="D173" s="239"/>
      <c r="E173" s="260"/>
      <c r="F173" s="260"/>
      <c r="G173" s="239"/>
      <c r="H173" s="260"/>
      <c r="I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</row>
    <row r="174" spans="3:21" x14ac:dyDescent="0.3">
      <c r="C174" s="239"/>
      <c r="D174" s="239"/>
      <c r="E174" s="260"/>
      <c r="F174" s="260"/>
      <c r="G174" s="239"/>
      <c r="H174" s="260"/>
      <c r="I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</row>
    <row r="175" spans="3:21" x14ac:dyDescent="0.3">
      <c r="C175" s="239"/>
      <c r="D175" s="239"/>
      <c r="E175" s="260"/>
      <c r="F175" s="260"/>
      <c r="G175" s="239"/>
      <c r="H175" s="260"/>
      <c r="I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</row>
    <row r="176" spans="3:21" x14ac:dyDescent="0.3">
      <c r="C176" s="239"/>
      <c r="D176" s="239"/>
      <c r="E176" s="260"/>
      <c r="F176" s="260"/>
      <c r="G176" s="239"/>
      <c r="H176" s="260"/>
      <c r="I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</row>
    <row r="177" spans="9:21" x14ac:dyDescent="0.3">
      <c r="I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</row>
    <row r="178" spans="9:21" x14ac:dyDescent="0.3">
      <c r="I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</row>
    <row r="179" spans="9:21" x14ac:dyDescent="0.3">
      <c r="I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</row>
    <row r="180" spans="9:21" x14ac:dyDescent="0.3">
      <c r="I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</row>
    <row r="181" spans="9:21" x14ac:dyDescent="0.3">
      <c r="I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</row>
    <row r="182" spans="9:21" x14ac:dyDescent="0.3">
      <c r="I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</row>
    <row r="183" spans="9:21" x14ac:dyDescent="0.3">
      <c r="I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</row>
    <row r="184" spans="9:21" x14ac:dyDescent="0.3">
      <c r="I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</row>
    <row r="185" spans="9:21" x14ac:dyDescent="0.3">
      <c r="I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</row>
    <row r="186" spans="9:21" x14ac:dyDescent="0.3">
      <c r="I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</row>
    <row r="187" spans="9:21" x14ac:dyDescent="0.3">
      <c r="I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</row>
    <row r="188" spans="9:21" x14ac:dyDescent="0.3">
      <c r="I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</row>
    <row r="189" spans="9:21" x14ac:dyDescent="0.3">
      <c r="I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</row>
    <row r="190" spans="9:21" x14ac:dyDescent="0.3">
      <c r="I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</row>
    <row r="191" spans="9:21" x14ac:dyDescent="0.3">
      <c r="I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</row>
    <row r="192" spans="9:21" x14ac:dyDescent="0.3">
      <c r="I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</row>
    <row r="193" spans="9:21" x14ac:dyDescent="0.3">
      <c r="I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</row>
    <row r="194" spans="9:21" x14ac:dyDescent="0.3">
      <c r="I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</row>
    <row r="195" spans="9:21" x14ac:dyDescent="0.3">
      <c r="I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</row>
    <row r="196" spans="9:21" x14ac:dyDescent="0.3">
      <c r="I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</row>
    <row r="197" spans="9:21" x14ac:dyDescent="0.3">
      <c r="I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</row>
    <row r="198" spans="9:21" x14ac:dyDescent="0.3">
      <c r="I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</row>
    <row r="199" spans="9:21" x14ac:dyDescent="0.3">
      <c r="I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</row>
    <row r="200" spans="9:21" x14ac:dyDescent="0.3">
      <c r="I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</row>
    <row r="201" spans="9:21" x14ac:dyDescent="0.3">
      <c r="I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</row>
    <row r="202" spans="9:21" x14ac:dyDescent="0.3">
      <c r="I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</row>
    <row r="203" spans="9:21" x14ac:dyDescent="0.3">
      <c r="I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</row>
    <row r="204" spans="9:21" x14ac:dyDescent="0.3">
      <c r="I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</row>
    <row r="205" spans="9:21" x14ac:dyDescent="0.3">
      <c r="I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</row>
    <row r="206" spans="9:21" x14ac:dyDescent="0.3">
      <c r="I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</row>
    <row r="207" spans="9:21" x14ac:dyDescent="0.3">
      <c r="I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</row>
    <row r="208" spans="9:21" x14ac:dyDescent="0.3">
      <c r="I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</row>
    <row r="209" spans="9:21" x14ac:dyDescent="0.3">
      <c r="I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</row>
    <row r="210" spans="9:21" x14ac:dyDescent="0.3">
      <c r="I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</row>
    <row r="211" spans="9:21" x14ac:dyDescent="0.3">
      <c r="I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</row>
    <row r="212" spans="9:21" x14ac:dyDescent="0.3">
      <c r="I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</row>
    <row r="213" spans="9:21" x14ac:dyDescent="0.3">
      <c r="I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</row>
    <row r="214" spans="9:21" x14ac:dyDescent="0.3">
      <c r="I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</row>
    <row r="215" spans="9:21" x14ac:dyDescent="0.3">
      <c r="I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</row>
    <row r="216" spans="9:21" x14ac:dyDescent="0.3">
      <c r="I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</row>
    <row r="217" spans="9:21" x14ac:dyDescent="0.3">
      <c r="I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</row>
    <row r="218" spans="9:21" x14ac:dyDescent="0.3">
      <c r="I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</row>
    <row r="219" spans="9:21" x14ac:dyDescent="0.3">
      <c r="I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</row>
    <row r="220" spans="9:21" x14ac:dyDescent="0.3">
      <c r="I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</row>
    <row r="221" spans="9:21" x14ac:dyDescent="0.3">
      <c r="I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</row>
    <row r="222" spans="9:21" x14ac:dyDescent="0.3">
      <c r="I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</row>
    <row r="223" spans="9:21" x14ac:dyDescent="0.3">
      <c r="I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</row>
    <row r="224" spans="9:21" x14ac:dyDescent="0.3">
      <c r="I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</row>
    <row r="225" spans="9:21" x14ac:dyDescent="0.3">
      <c r="I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</row>
    <row r="226" spans="9:21" x14ac:dyDescent="0.3">
      <c r="I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</row>
    <row r="227" spans="9:21" x14ac:dyDescent="0.3">
      <c r="I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</row>
    <row r="228" spans="9:21" x14ac:dyDescent="0.3">
      <c r="I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</row>
    <row r="229" spans="9:21" x14ac:dyDescent="0.3">
      <c r="I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</row>
    <row r="230" spans="9:21" x14ac:dyDescent="0.3">
      <c r="I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</row>
    <row r="231" spans="9:21" x14ac:dyDescent="0.3">
      <c r="I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</row>
    <row r="232" spans="9:21" x14ac:dyDescent="0.3">
      <c r="I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</row>
    <row r="233" spans="9:21" x14ac:dyDescent="0.3">
      <c r="I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</row>
    <row r="234" spans="9:21" x14ac:dyDescent="0.3">
      <c r="I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</row>
    <row r="235" spans="9:21" x14ac:dyDescent="0.3">
      <c r="I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</row>
    <row r="236" spans="9:21" x14ac:dyDescent="0.3">
      <c r="I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</row>
    <row r="237" spans="9:21" x14ac:dyDescent="0.3">
      <c r="I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</row>
    <row r="238" spans="9:21" x14ac:dyDescent="0.3">
      <c r="I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</row>
    <row r="239" spans="9:21" x14ac:dyDescent="0.3">
      <c r="I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</row>
    <row r="240" spans="9:21" x14ac:dyDescent="0.3">
      <c r="I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</row>
    <row r="241" spans="9:21" x14ac:dyDescent="0.3">
      <c r="I241" s="26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</row>
    <row r="242" spans="9:21" x14ac:dyDescent="0.3">
      <c r="I242" s="26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</row>
    <row r="243" spans="9:21" x14ac:dyDescent="0.3">
      <c r="I243" s="26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</row>
    <row r="244" spans="9:21" x14ac:dyDescent="0.3">
      <c r="I244" s="26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</row>
    <row r="245" spans="9:21" x14ac:dyDescent="0.3">
      <c r="I245" s="26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</row>
    <row r="246" spans="9:21" x14ac:dyDescent="0.3">
      <c r="I246" s="26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</row>
    <row r="247" spans="9:21" x14ac:dyDescent="0.3">
      <c r="I247" s="26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</row>
    <row r="248" spans="9:21" x14ac:dyDescent="0.3">
      <c r="I248" s="26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</row>
    <row r="249" spans="9:21" x14ac:dyDescent="0.3">
      <c r="I249" s="26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</row>
    <row r="250" spans="9:21" x14ac:dyDescent="0.3">
      <c r="I250" s="26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</row>
    <row r="251" spans="9:21" x14ac:dyDescent="0.3">
      <c r="I251" s="26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</row>
    <row r="252" spans="9:21" x14ac:dyDescent="0.3">
      <c r="I252" s="26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</row>
    <row r="253" spans="9:21" x14ac:dyDescent="0.3">
      <c r="I253" s="26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</row>
    <row r="254" spans="9:21" x14ac:dyDescent="0.3">
      <c r="I254" s="26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</row>
    <row r="255" spans="9:21" x14ac:dyDescent="0.3">
      <c r="I255" s="26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</row>
    <row r="256" spans="9:21" x14ac:dyDescent="0.3">
      <c r="I256" s="26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</row>
    <row r="257" spans="9:21" x14ac:dyDescent="0.3">
      <c r="I257" s="26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</row>
    <row r="258" spans="9:21" x14ac:dyDescent="0.3">
      <c r="I258" s="26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</row>
    <row r="259" spans="9:21" x14ac:dyDescent="0.3">
      <c r="I259" s="26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</row>
    <row r="260" spans="9:21" x14ac:dyDescent="0.3">
      <c r="I260" s="26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</row>
    <row r="261" spans="9:21" x14ac:dyDescent="0.3">
      <c r="I261" s="26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</row>
    <row r="262" spans="9:21" x14ac:dyDescent="0.3">
      <c r="I262" s="26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</row>
    <row r="263" spans="9:21" x14ac:dyDescent="0.3">
      <c r="I263" s="26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</row>
    <row r="264" spans="9:21" x14ac:dyDescent="0.3">
      <c r="I264" s="26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</row>
    <row r="265" spans="9:21" x14ac:dyDescent="0.3">
      <c r="I265" s="26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</row>
    <row r="266" spans="9:21" x14ac:dyDescent="0.3">
      <c r="I266" s="26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</row>
    <row r="267" spans="9:21" x14ac:dyDescent="0.3">
      <c r="I267" s="26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</row>
    <row r="268" spans="9:21" x14ac:dyDescent="0.3">
      <c r="I268" s="26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</row>
    <row r="269" spans="9:21" x14ac:dyDescent="0.3">
      <c r="I269" s="26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</row>
    <row r="270" spans="9:21" x14ac:dyDescent="0.3">
      <c r="I270" s="26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</row>
    <row r="271" spans="9:21" x14ac:dyDescent="0.3">
      <c r="I271" s="26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</row>
    <row r="272" spans="9:21" x14ac:dyDescent="0.3">
      <c r="I272" s="26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</row>
    <row r="273" spans="9:21" x14ac:dyDescent="0.3">
      <c r="I273" s="26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</row>
    <row r="274" spans="9:21" x14ac:dyDescent="0.3">
      <c r="I274" s="26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</row>
    <row r="275" spans="9:21" x14ac:dyDescent="0.3">
      <c r="I275" s="26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</row>
    <row r="276" spans="9:21" x14ac:dyDescent="0.3">
      <c r="I276" s="26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</row>
    <row r="277" spans="9:21" x14ac:dyDescent="0.3">
      <c r="I277" s="26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</row>
    <row r="278" spans="9:21" x14ac:dyDescent="0.3">
      <c r="I278" s="26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</row>
    <row r="279" spans="9:21" x14ac:dyDescent="0.3">
      <c r="I279" s="26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</row>
  </sheetData>
  <mergeCells count="23">
    <mergeCell ref="B11:D11"/>
    <mergeCell ref="B12:D12"/>
    <mergeCell ref="B3:G3"/>
    <mergeCell ref="B4:G4"/>
    <mergeCell ref="B2:E2"/>
    <mergeCell ref="B5:D5"/>
    <mergeCell ref="B21:G21"/>
    <mergeCell ref="B15:G15"/>
    <mergeCell ref="B26:G26"/>
    <mergeCell ref="B20:E20"/>
    <mergeCell ref="B25:E25"/>
    <mergeCell ref="B49:G49"/>
    <mergeCell ref="B51:E51"/>
    <mergeCell ref="B43:G43"/>
    <mergeCell ref="B48:E48"/>
    <mergeCell ref="B22:G22"/>
    <mergeCell ref="B31:G31"/>
    <mergeCell ref="B34:E34"/>
    <mergeCell ref="B35:G35"/>
    <mergeCell ref="B38:E38"/>
    <mergeCell ref="B42:E42"/>
    <mergeCell ref="B39:G39"/>
    <mergeCell ref="B30:E30"/>
  </mergeCells>
  <phoneticPr fontId="1" type="noConversion"/>
  <pageMargins left="0.75" right="0.75" top="1" bottom="1" header="0.5" footer="0.5"/>
  <pageSetup paperSize="9" scale="6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D8F6EFA9FAB44B47C72FC0339C5E8" ma:contentTypeVersion="19" ma:contentTypeDescription="Create a new document." ma:contentTypeScope="" ma:versionID="7002263f8e7994d53e0b77a8c7a7604b">
  <xsd:schema xmlns:xsd="http://www.w3.org/2001/XMLSchema" xmlns:xs="http://www.w3.org/2001/XMLSchema" xmlns:p="http://schemas.microsoft.com/office/2006/metadata/properties" xmlns:ns1="http://schemas.microsoft.com/sharepoint/v3" xmlns:ns2="4052e880-21cb-4a63-96fd-e42fc5bb81d4" xmlns:ns3="c27ea7cb-71f0-4e84-8567-50d9397e8abf" targetNamespace="http://schemas.microsoft.com/office/2006/metadata/properties" ma:root="true" ma:fieldsID="1b5f5b1b8bec109ef57cbc2508740637" ns1:_="" ns2:_="" ns3:_="">
    <xsd:import namespace="http://schemas.microsoft.com/sharepoint/v3"/>
    <xsd:import namespace="4052e880-21cb-4a63-96fd-e42fc5bb81d4"/>
    <xsd:import namespace="c27ea7cb-71f0-4e84-8567-50d9397e8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2e880-21cb-4a63-96fd-e42fc5bb81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d1d94eb-e748-476a-b8a1-9d7f1bd05a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ea7cb-71f0-4e84-8567-50d9397e8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80cb6d7-3d49-4954-ad8c-a6e8bf479263}" ma:internalName="TaxCatchAll" ma:showField="CatchAllData" ma:web="c27ea7cb-71f0-4e84-8567-50d9397e8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3886-035D-496E-95A1-E4851DCE7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52e880-21cb-4a63-96fd-e42fc5bb81d4"/>
    <ds:schemaRef ds:uri="c27ea7cb-71f0-4e84-8567-50d9397e8a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EBB672-E1E6-492E-BD6E-500792525D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Reconciliation</vt:lpstr>
      <vt:lpstr>Extract from 2006 budget</vt:lpstr>
      <vt:lpstr>Summary</vt:lpstr>
      <vt:lpstr>Breakdown</vt:lpstr>
      <vt:lpstr>Proposed budget</vt:lpstr>
    </vt:vector>
  </TitlesOfParts>
  <Manager/>
  <Company>Concern Worldwide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Brent Potts</dc:creator>
  <cp:keywords/>
  <dc:description/>
  <cp:lastModifiedBy>Nersesyan Shushanik</cp:lastModifiedBy>
  <cp:revision/>
  <dcterms:created xsi:type="dcterms:W3CDTF">2005-01-03T04:10:48Z</dcterms:created>
  <dcterms:modified xsi:type="dcterms:W3CDTF">2023-11-21T06:00:14Z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0x0101006610F8B3B037164D937F56C0F1F0F64D</vt:lpwstr>
  </property>
</Properties>
</file>